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a0a2b97082b6867f/X QGJJ/9 Clases/MORGAN/AP/"/>
    </mc:Choice>
  </mc:AlternateContent>
  <xr:revisionPtr revIDLastSave="655" documentId="13_ncr:1_{76DF2C10-56E7-4BE1-A0A0-B59048519EC9}" xr6:coauthVersionLast="47" xr6:coauthVersionMax="47" xr10:uidLastSave="{5ACCC5F5-EB31-460A-B269-8EFFDFB84829}"/>
  <bookViews>
    <workbookView xWindow="-120" yWindow="-120" windowWidth="20730" windowHeight="11040" activeTab="4" xr2:uid="{00000000-000D-0000-FFFF-FFFF00000000}"/>
  </bookViews>
  <sheets>
    <sheet name="Factores" sheetId="3" r:id="rId1"/>
    <sheet name="Acumulado" sheetId="1" r:id="rId2"/>
    <sheet name="PT" sheetId="8" r:id="rId3"/>
    <sheet name="SBC" sheetId="4" r:id="rId4"/>
    <sheet name="INFONAVIT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10" l="1"/>
  <c r="O14" i="10"/>
  <c r="P14" i="10"/>
  <c r="O13" i="10"/>
  <c r="P13" i="10" s="1"/>
  <c r="O12" i="10"/>
  <c r="P12" i="10" s="1"/>
  <c r="O11" i="10"/>
  <c r="P11" i="10" s="1"/>
  <c r="P10" i="10"/>
  <c r="O10" i="10"/>
  <c r="M14" i="10"/>
  <c r="M13" i="10"/>
  <c r="M12" i="10"/>
  <c r="M11" i="10"/>
  <c r="M10" i="10"/>
  <c r="M9" i="10"/>
  <c r="O9" i="10" s="1"/>
  <c r="P9" i="10" s="1"/>
  <c r="K14" i="10"/>
  <c r="K13" i="10"/>
  <c r="K11" i="10"/>
  <c r="K12" i="10"/>
  <c r="K10" i="10"/>
  <c r="K9" i="10"/>
  <c r="O8" i="10"/>
  <c r="P8" i="10"/>
  <c r="M8" i="10"/>
  <c r="K8" i="10"/>
  <c r="K7" i="10"/>
  <c r="O7" i="10"/>
  <c r="P7" i="10"/>
  <c r="M7" i="10"/>
  <c r="L14" i="10"/>
  <c r="L13" i="10"/>
  <c r="L12" i="10"/>
  <c r="L11" i="10"/>
  <c r="L10" i="10"/>
  <c r="L8" i="10"/>
  <c r="L7" i="10"/>
  <c r="M6" i="10"/>
  <c r="O6" i="10" s="1"/>
  <c r="P6" i="10" s="1"/>
  <c r="L6" i="10"/>
  <c r="K6" i="10"/>
  <c r="V9" i="3"/>
  <c r="J19" i="3"/>
  <c r="J18" i="3"/>
  <c r="J17" i="3"/>
  <c r="J16" i="3"/>
  <c r="J15" i="3"/>
  <c r="J14" i="3"/>
  <c r="I9" i="4" s="1"/>
  <c r="J9" i="4" s="1"/>
  <c r="J13" i="3"/>
  <c r="J12" i="3"/>
  <c r="J11" i="3"/>
  <c r="J10" i="3"/>
  <c r="J9" i="3"/>
  <c r="J35" i="3"/>
  <c r="J34" i="3"/>
  <c r="J33" i="3"/>
  <c r="J32" i="3"/>
  <c r="J31" i="3"/>
  <c r="J30" i="3"/>
  <c r="J29" i="3"/>
  <c r="J28" i="3"/>
  <c r="J27" i="3"/>
  <c r="J26" i="3"/>
  <c r="I12" i="4"/>
  <c r="J12" i="4" s="1"/>
  <c r="J25" i="3"/>
  <c r="O30" i="3"/>
  <c r="O26" i="3"/>
  <c r="O28" i="3" s="1"/>
  <c r="O16" i="3"/>
  <c r="O14" i="3"/>
  <c r="O12" i="3"/>
  <c r="M14" i="4"/>
  <c r="N14" i="4" s="1"/>
  <c r="L14" i="4"/>
  <c r="K14" i="4"/>
  <c r="L13" i="4"/>
  <c r="K13" i="4"/>
  <c r="M13" i="4" s="1"/>
  <c r="N13" i="4" s="1"/>
  <c r="L12" i="4"/>
  <c r="M12" i="4" s="1"/>
  <c r="N12" i="4" s="1"/>
  <c r="K12" i="4"/>
  <c r="L11" i="4"/>
  <c r="M11" i="4" s="1"/>
  <c r="N11" i="4" s="1"/>
  <c r="K11" i="4"/>
  <c r="L10" i="4"/>
  <c r="K10" i="4"/>
  <c r="M10" i="4" s="1"/>
  <c r="N10" i="4" s="1"/>
  <c r="L9" i="4"/>
  <c r="K9" i="4"/>
  <c r="M9" i="4" s="1"/>
  <c r="N9" i="4" s="1"/>
  <c r="L8" i="4"/>
  <c r="L7" i="4"/>
  <c r="C14" i="4"/>
  <c r="C13" i="4"/>
  <c r="C12" i="4"/>
  <c r="C11" i="4"/>
  <c r="C10" i="4"/>
  <c r="C9" i="4"/>
  <c r="C8" i="4"/>
  <c r="C7" i="4"/>
  <c r="C6" i="4"/>
  <c r="C15" i="8"/>
  <c r="C14" i="8"/>
  <c r="C13" i="8"/>
  <c r="C12" i="8"/>
  <c r="C11" i="8"/>
  <c r="C10" i="8"/>
  <c r="C9" i="8"/>
  <c r="C8" i="8"/>
  <c r="C7" i="8"/>
  <c r="L6" i="4"/>
  <c r="I14" i="4"/>
  <c r="J14" i="4" s="1"/>
  <c r="I11" i="4"/>
  <c r="J11" i="4" s="1"/>
  <c r="I10" i="4"/>
  <c r="J10" i="4" s="1"/>
  <c r="I8" i="4"/>
  <c r="J8" i="4" s="1"/>
  <c r="I6" i="4"/>
  <c r="J6" i="4" s="1"/>
  <c r="R15" i="8"/>
  <c r="R14" i="8"/>
  <c r="R13" i="8"/>
  <c r="R12" i="8"/>
  <c r="R11" i="8"/>
  <c r="R10" i="8"/>
  <c r="P9" i="8"/>
  <c r="P8" i="8"/>
  <c r="O9" i="8"/>
  <c r="Q9" i="8" s="1"/>
  <c r="R9" i="8" s="1"/>
  <c r="K8" i="4" s="1"/>
  <c r="M8" i="4" s="1"/>
  <c r="N8" i="4" s="1"/>
  <c r="O8" i="4" s="1"/>
  <c r="O8" i="8"/>
  <c r="Q8" i="8" s="1"/>
  <c r="R8" i="8" s="1"/>
  <c r="K7" i="4" s="1"/>
  <c r="M7" i="4" s="1"/>
  <c r="N7" i="4" s="1"/>
  <c r="P7" i="8"/>
  <c r="O7" i="8"/>
  <c r="Q7" i="8" s="1"/>
  <c r="R7" i="8" s="1"/>
  <c r="K6" i="4" s="1"/>
  <c r="M6" i="4" s="1"/>
  <c r="N6" i="4" s="1"/>
  <c r="O6" i="4" s="1"/>
  <c r="A6" i="4"/>
  <c r="N8" i="8"/>
  <c r="N15" i="8"/>
  <c r="N14" i="8"/>
  <c r="N13" i="8"/>
  <c r="N12" i="8"/>
  <c r="N11" i="8"/>
  <c r="N10" i="8"/>
  <c r="N9" i="8"/>
  <c r="M15" i="8"/>
  <c r="M14" i="8"/>
  <c r="M13" i="8"/>
  <c r="M12" i="8"/>
  <c r="M11" i="8"/>
  <c r="M10" i="8"/>
  <c r="M9" i="8"/>
  <c r="M8" i="8"/>
  <c r="L13" i="8"/>
  <c r="L12" i="8"/>
  <c r="L11" i="8"/>
  <c r="L10" i="8"/>
  <c r="L9" i="8"/>
  <c r="L8" i="8"/>
  <c r="L15" i="8"/>
  <c r="L14" i="8"/>
  <c r="N7" i="8"/>
  <c r="M7" i="8"/>
  <c r="L7" i="8"/>
  <c r="J15" i="8"/>
  <c r="K15" i="8" s="1"/>
  <c r="I15" i="8"/>
  <c r="J14" i="8"/>
  <c r="K14" i="8" s="1"/>
  <c r="I14" i="8"/>
  <c r="K13" i="8"/>
  <c r="J13" i="8"/>
  <c r="I13" i="8"/>
  <c r="J12" i="8"/>
  <c r="K12" i="8" s="1"/>
  <c r="I12" i="8"/>
  <c r="J11" i="8"/>
  <c r="K11" i="8" s="1"/>
  <c r="I11" i="8"/>
  <c r="K10" i="8"/>
  <c r="J10" i="8"/>
  <c r="I10" i="8"/>
  <c r="J9" i="8"/>
  <c r="K9" i="8" s="1"/>
  <c r="I9" i="8"/>
  <c r="J8" i="8"/>
  <c r="K8" i="8" s="1"/>
  <c r="I8" i="8"/>
  <c r="K7" i="8"/>
  <c r="J7" i="8"/>
  <c r="I7" i="8"/>
  <c r="A9" i="4"/>
  <c r="A8" i="4"/>
  <c r="A14" i="4"/>
  <c r="A13" i="4"/>
  <c r="A12" i="4"/>
  <c r="A11" i="4"/>
  <c r="A10" i="4"/>
  <c r="A7" i="4"/>
  <c r="Y7" i="1"/>
  <c r="Y11" i="1"/>
  <c r="Y9" i="1"/>
  <c r="Y12" i="1"/>
  <c r="Y8" i="1"/>
  <c r="Y10" i="1"/>
  <c r="Y14" i="1"/>
  <c r="Y13" i="1"/>
  <c r="Y6" i="1"/>
  <c r="C6" i="1"/>
  <c r="C13" i="1"/>
  <c r="G3" i="8"/>
  <c r="G1" i="8"/>
  <c r="C14" i="1"/>
  <c r="C12" i="1"/>
  <c r="C11" i="1"/>
  <c r="C10" i="1"/>
  <c r="C9" i="1"/>
  <c r="C8" i="1"/>
  <c r="C7" i="1"/>
  <c r="E5" i="3"/>
  <c r="E21" i="3"/>
  <c r="G3" i="1"/>
  <c r="G3" i="4" s="1"/>
  <c r="G1" i="1"/>
  <c r="G1" i="4" s="1"/>
  <c r="G1" i="10" s="1"/>
  <c r="I7" i="4" l="1"/>
  <c r="J7" i="4" s="1"/>
  <c r="O7" i="4" s="1"/>
  <c r="O9" i="4"/>
  <c r="O10" i="4"/>
  <c r="I13" i="4"/>
  <c r="J13" i="4" s="1"/>
  <c r="O13" i="4" s="1"/>
  <c r="O14" i="4"/>
  <c r="O11" i="4"/>
  <c r="O12" i="4"/>
  <c r="K17" i="8"/>
  <c r="P17" i="8"/>
  <c r="R17" i="8"/>
  <c r="O17" i="8"/>
  <c r="N17" i="8"/>
  <c r="L17" i="8"/>
  <c r="H17" i="8"/>
  <c r="I17" i="8"/>
  <c r="J17" i="8"/>
  <c r="M17" i="8"/>
  <c r="T16" i="1"/>
  <c r="Q17" i="8" l="1"/>
  <c r="S16" i="1" l="1"/>
  <c r="R16" i="1"/>
  <c r="L16" i="1"/>
  <c r="Q16" i="1"/>
  <c r="M16" i="1" l="1"/>
  <c r="I16" i="1"/>
  <c r="K16" i="1"/>
  <c r="O16" i="1"/>
  <c r="J16" i="1"/>
  <c r="H16" i="1"/>
  <c r="W16" i="1"/>
  <c r="P16" i="1"/>
  <c r="N16" i="1"/>
  <c r="U16" i="1" l="1"/>
  <c r="V16" i="1"/>
  <c r="X16" i="1" l="1"/>
</calcChain>
</file>

<file path=xl/sharedStrings.xml><?xml version="1.0" encoding="utf-8"?>
<sst xmlns="http://schemas.openxmlformats.org/spreadsheetml/2006/main" count="242" uniqueCount="133">
  <si>
    <t>P.P.C.</t>
  </si>
  <si>
    <t>FACTORES</t>
  </si>
  <si>
    <t>FECHA</t>
  </si>
  <si>
    <t>FACTORES DE INTEGRACIÓN</t>
  </si>
  <si>
    <t>ELABORÓ:</t>
  </si>
  <si>
    <t>REVISÓ:</t>
  </si>
  <si>
    <t>Nº</t>
  </si>
  <si>
    <t>ANTIGUED</t>
  </si>
  <si>
    <t>VACAC.</t>
  </si>
  <si>
    <t>AGUINALDO</t>
  </si>
  <si>
    <t>P VACAC</t>
  </si>
  <si>
    <t>FACTOR INTEGRACIÓN</t>
  </si>
  <si>
    <t>Nombre</t>
  </si>
  <si>
    <t>#</t>
  </si>
  <si>
    <t>Puesto</t>
  </si>
  <si>
    <t>F. Alta</t>
  </si>
  <si>
    <t>SD</t>
  </si>
  <si>
    <t>Neto</t>
  </si>
  <si>
    <t>Ningun trabajador pasó del tope de 3 horas por 3 dias.</t>
  </si>
  <si>
    <t>Se les entregó $100.00 pesos por domingo laborado.</t>
  </si>
  <si>
    <t>SBC Anterior</t>
  </si>
  <si>
    <t>IMSS</t>
  </si>
  <si>
    <t>ISR</t>
  </si>
  <si>
    <t>Fondo de Ahorro</t>
  </si>
  <si>
    <t>Aguinaldo</t>
  </si>
  <si>
    <t>Vacaciones</t>
  </si>
  <si>
    <t>Prima Vacacional</t>
  </si>
  <si>
    <t>Fecha de Renuncia 25 de abril</t>
  </si>
  <si>
    <t>El 30 de abril sufre caida al bajar por las escaleras del despacho en su hora del lonche por lo que recibe Incapacidad médica por 30 días hábiles.</t>
  </si>
  <si>
    <t>F.D.</t>
  </si>
  <si>
    <t>B.S.</t>
  </si>
  <si>
    <t>Se realizará la revisión al 100%.</t>
  </si>
  <si>
    <t>A</t>
  </si>
  <si>
    <t>B</t>
  </si>
  <si>
    <t>C</t>
  </si>
  <si>
    <t>D</t>
  </si>
  <si>
    <t>E</t>
  </si>
  <si>
    <t>F</t>
  </si>
  <si>
    <t>Se entrega el 10% del salario diario por los días de cada quincena completa laborada.</t>
  </si>
  <si>
    <t>Se reparte el 10% del salario diario por cada día devengado del periodo.</t>
  </si>
  <si>
    <t>Factor de integración</t>
  </si>
  <si>
    <t>SDI Nuevo</t>
  </si>
  <si>
    <t>Suma de Variables</t>
  </si>
  <si>
    <t>SBC Nuevo</t>
  </si>
  <si>
    <t>Aplica Modificación</t>
  </si>
  <si>
    <t>Acumulado de nóminas correspondiente al segundo bimestre del 1 de marzo al 30 de abril de 2019 y tablas de factores proporcionados por la compañia.</t>
  </si>
  <si>
    <t>Dias del Periodo</t>
  </si>
  <si>
    <t>Dias devengados</t>
  </si>
  <si>
    <t>LA GENEROSA SA DE CV</t>
  </si>
  <si>
    <t>Empleado 1</t>
  </si>
  <si>
    <t>Empleado 2</t>
  </si>
  <si>
    <t>Empleado 3</t>
  </si>
  <si>
    <t>Empleado 4</t>
  </si>
  <si>
    <t>Empleado 5</t>
  </si>
  <si>
    <t>Empleado 6</t>
  </si>
  <si>
    <t>Empleado 7</t>
  </si>
  <si>
    <t>Empleado 8</t>
  </si>
  <si>
    <t>Empleado 9</t>
  </si>
  <si>
    <t>AUDITORIA POR EL EJERCICIO 2023</t>
  </si>
  <si>
    <t>Fondo de Ahorro Patrón</t>
  </si>
  <si>
    <t>Bono Nocturno</t>
  </si>
  <si>
    <t>Bono de Auto</t>
  </si>
  <si>
    <t>Despensa</t>
  </si>
  <si>
    <t>Bono de Asistencia (E)</t>
  </si>
  <si>
    <t>Prima Dominical (B)</t>
  </si>
  <si>
    <t>Festivo Trabajado</t>
  </si>
  <si>
    <t>Horas Extras Triples</t>
  </si>
  <si>
    <t>Horas Extras Dobles (A)</t>
  </si>
  <si>
    <t>Sueldo Ordinario</t>
  </si>
  <si>
    <t>Despensa (F)</t>
  </si>
  <si>
    <t>Asistencia</t>
  </si>
  <si>
    <t>Tope PA</t>
  </si>
  <si>
    <t>PA Intengra</t>
  </si>
  <si>
    <t>Tope Despensa</t>
  </si>
  <si>
    <t>UMA</t>
  </si>
  <si>
    <t>P VACACIONAL</t>
  </si>
  <si>
    <t>Tope P Vacacional</t>
  </si>
  <si>
    <t>P. Vacacional</t>
  </si>
  <si>
    <t>PV Intengra</t>
  </si>
  <si>
    <t>Despensa Intengra</t>
  </si>
  <si>
    <t>Variables P. Fijas</t>
  </si>
  <si>
    <t>A1</t>
  </si>
  <si>
    <t>A2</t>
  </si>
  <si>
    <t>A3</t>
  </si>
  <si>
    <t>DETERMINACIÓN DE LA AMORTIZACIÓN DE CREDITOS INFONAVIT</t>
  </si>
  <si>
    <t>UMI 2023</t>
  </si>
  <si>
    <t>Tipo de credito</t>
  </si>
  <si>
    <t>Valor descuento</t>
  </si>
  <si>
    <t>Fecha de Alta</t>
  </si>
  <si>
    <t>Valor bimestral</t>
  </si>
  <si>
    <t>Dias del Bimestre</t>
  </si>
  <si>
    <t>Valor promedio Diario</t>
  </si>
  <si>
    <t>Amortización S/ seg</t>
  </si>
  <si>
    <t>Amortización C/ seg</t>
  </si>
  <si>
    <t>CF</t>
  </si>
  <si>
    <t>VSM</t>
  </si>
  <si>
    <t>%</t>
  </si>
  <si>
    <t>Seguro de Vivienda</t>
  </si>
  <si>
    <t>Variables P. Fijas y Variables</t>
  </si>
  <si>
    <t>Variables</t>
  </si>
  <si>
    <t>Se entrega el 10% bono de asistencia del salario diario por los días de cada quincena completa laborada.</t>
  </si>
  <si>
    <t>Se reparte el 10% de despensa del salario diario por cada día devengado del periodo.</t>
  </si>
  <si>
    <t>ACUMULADO</t>
  </si>
  <si>
    <t>PT</t>
  </si>
  <si>
    <t>Factores de Integración de acuerdo al tipo de puesto de cada clase de trabajador, actualizados para la determinación de Salarios Integrados del ejercicio 2023 proporcionado por la empresa.</t>
  </si>
  <si>
    <t>AÑO</t>
  </si>
  <si>
    <t>ANTIGÜEDAD</t>
  </si>
  <si>
    <t>Variable DIARIA Promedio</t>
  </si>
  <si>
    <t>DETERMINACIÓN DE SALARIOS PARA DETERMINACIÓN DE COP A PARTIR DEL 1 DE MAYO 2023.</t>
  </si>
  <si>
    <t>ACUMULADO DE NOMINAS DEL PERIODO DEL 1 DE MARZO AL 30 DE ABRIL DE 2023</t>
  </si>
  <si>
    <t>Sindicalizado</t>
  </si>
  <si>
    <t>Confianza</t>
  </si>
  <si>
    <t>CONFIANZA</t>
  </si>
  <si>
    <t>Fecha de Renuncia 25 de Abril</t>
  </si>
  <si>
    <t>El 28 de abril sufre caida al bajar por las escaleras de la empresa en su hora del lonche por lo que recibe Incapacidad médica por 30 días hábiles.</t>
  </si>
  <si>
    <t>SINDICALIZADO/PLANTA</t>
  </si>
  <si>
    <t>F-I</t>
  </si>
  <si>
    <t>NA</t>
  </si>
  <si>
    <t>V</t>
  </si>
  <si>
    <t>I</t>
  </si>
  <si>
    <t>NI</t>
  </si>
  <si>
    <t>Nota 1:</t>
  </si>
  <si>
    <t>SUMA DE VARIABLES DE LAS CUALES EL 100% SERÁ INTREGADO AL SBC DEL TRABAJADOR.</t>
  </si>
  <si>
    <t>NO</t>
  </si>
  <si>
    <t>AL 30 DE MAYO SI ES QUE NO LE OTORGAN MAS DISAS DE INCAPACIDAD, SIEMPRE Y CUANDO LAS INCAPACIDADES SUBSECUENTES NOSEAN MAYORES AL 30 DE JUNIO</t>
  </si>
  <si>
    <t>SI</t>
  </si>
  <si>
    <t>SUELDO</t>
  </si>
  <si>
    <t>LOS DIAS DEL AÑO</t>
  </si>
  <si>
    <t>GERENTE</t>
  </si>
  <si>
    <t>SUPERVISOR</t>
  </si>
  <si>
    <t>ENCARGADO</t>
  </si>
  <si>
    <t>STAFF</t>
  </si>
  <si>
    <t>ASISTENTE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</si>
</sst>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"/>
    <numFmt numFmtId="165" formatCode="_-* #,##0_-;\-* #,##0_-;_-* &quot;-&quot;??_-;_-@_-"/>
    <numFmt numFmtId="166" formatCode="_-* #,##0.0000_-;\-* #,##0.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1"/>
      <color rgb="FFFF000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0"/>
      <name val="Arial Narrow"/>
      <family val="2"/>
    </font>
    <font>
      <b/>
      <sz val="11"/>
      <color rgb="FF0033C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2"/>
    <xf numFmtId="0" fontId="3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2" applyFont="1" applyBorder="1" applyAlignment="1">
      <alignment horizontal="center"/>
    </xf>
    <xf numFmtId="0" fontId="3" fillId="0" borderId="10" xfId="2" applyFont="1" applyBorder="1" applyAlignment="1">
      <alignment horizontal="center"/>
    </xf>
    <xf numFmtId="0" fontId="3" fillId="0" borderId="11" xfId="2" applyFont="1" applyBorder="1" applyAlignment="1">
      <alignment horizontal="center"/>
    </xf>
    <xf numFmtId="9" fontId="3" fillId="0" borderId="11" xfId="3" applyFont="1" applyBorder="1" applyAlignment="1">
      <alignment horizontal="center"/>
    </xf>
    <xf numFmtId="164" fontId="3" fillId="0" borderId="12" xfId="2" applyNumberFormat="1" applyFont="1" applyBorder="1" applyAlignment="1">
      <alignment horizontal="center"/>
    </xf>
    <xf numFmtId="0" fontId="3" fillId="0" borderId="13" xfId="2" applyFont="1" applyBorder="1" applyAlignment="1">
      <alignment horizontal="center"/>
    </xf>
    <xf numFmtId="0" fontId="3" fillId="0" borderId="14" xfId="2" applyFont="1" applyBorder="1" applyAlignment="1">
      <alignment horizontal="center"/>
    </xf>
    <xf numFmtId="164" fontId="3" fillId="0" borderId="15" xfId="2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43" fontId="0" fillId="0" borderId="16" xfId="1" applyFont="1" applyBorder="1"/>
    <xf numFmtId="0" fontId="2" fillId="0" borderId="0" xfId="0" applyFont="1"/>
    <xf numFmtId="0" fontId="0" fillId="0" borderId="14" xfId="0" applyBorder="1"/>
    <xf numFmtId="14" fontId="0" fillId="0" borderId="14" xfId="0" applyNumberFormat="1" applyBorder="1"/>
    <xf numFmtId="43" fontId="0" fillId="0" borderId="14" xfId="1" applyFont="1" applyBorder="1"/>
    <xf numFmtId="0" fontId="0" fillId="0" borderId="11" xfId="0" applyBorder="1"/>
    <xf numFmtId="14" fontId="0" fillId="0" borderId="11" xfId="0" applyNumberFormat="1" applyBorder="1"/>
    <xf numFmtId="43" fontId="0" fillId="0" borderId="11" xfId="1" applyFont="1" applyBorder="1"/>
    <xf numFmtId="0" fontId="4" fillId="0" borderId="0" xfId="0" applyFont="1" applyAlignment="1">
      <alignment horizontal="right"/>
    </xf>
    <xf numFmtId="43" fontId="0" fillId="0" borderId="11" xfId="0" applyNumberFormat="1" applyBorder="1"/>
    <xf numFmtId="43" fontId="0" fillId="0" borderId="0" xfId="0" applyNumberFormat="1"/>
    <xf numFmtId="0" fontId="2" fillId="0" borderId="18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5" fontId="0" fillId="0" borderId="11" xfId="1" applyNumberFormat="1" applyFont="1" applyBorder="1"/>
    <xf numFmtId="165" fontId="0" fillId="0" borderId="14" xfId="1" applyNumberFormat="1" applyFont="1" applyBorder="1"/>
    <xf numFmtId="166" fontId="0" fillId="0" borderId="11" xfId="1" applyNumberFormat="1" applyFont="1" applyBorder="1"/>
    <xf numFmtId="0" fontId="7" fillId="0" borderId="0" xfId="0" applyFont="1" applyAlignment="1">
      <alignment horizontal="center"/>
    </xf>
    <xf numFmtId="2" fontId="0" fillId="0" borderId="11" xfId="0" applyNumberFormat="1" applyBorder="1"/>
    <xf numFmtId="0" fontId="2" fillId="0" borderId="0" xfId="2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3" fontId="2" fillId="0" borderId="0" xfId="1" applyFont="1" applyAlignment="1">
      <alignment horizontal="right"/>
    </xf>
    <xf numFmtId="43" fontId="2" fillId="7" borderId="0" xfId="1" applyFont="1" applyFill="1"/>
    <xf numFmtId="0" fontId="0" fillId="0" borderId="11" xfId="0" applyBorder="1" applyAlignment="1">
      <alignment horizontal="center"/>
    </xf>
    <xf numFmtId="0" fontId="0" fillId="7" borderId="11" xfId="0" applyFill="1" applyBorder="1" applyAlignment="1">
      <alignment horizontal="center"/>
    </xf>
    <xf numFmtId="43" fontId="0" fillId="7" borderId="11" xfId="1" applyFont="1" applyFill="1" applyBorder="1"/>
    <xf numFmtId="0" fontId="7" fillId="0" borderId="0" xfId="2" applyFont="1" applyAlignment="1">
      <alignment horizontal="center"/>
    </xf>
    <xf numFmtId="14" fontId="0" fillId="0" borderId="0" xfId="0" applyNumberFormat="1"/>
    <xf numFmtId="0" fontId="2" fillId="0" borderId="0" xfId="2" applyFont="1"/>
    <xf numFmtId="0" fontId="3" fillId="0" borderId="6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6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6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5" xfId="2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4" borderId="6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1" fillId="0" borderId="0" xfId="2" applyAlignment="1">
      <alignment horizontal="right"/>
    </xf>
    <xf numFmtId="9" fontId="1" fillId="0" borderId="0" xfId="2" applyNumberFormat="1"/>
  </cellXfs>
  <cellStyles count="4">
    <cellStyle name="Millares" xfId="1" builtinId="3"/>
    <cellStyle name="Normal" xfId="0" builtinId="0"/>
    <cellStyle name="Normal 3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88"/>
  <sheetViews>
    <sheetView showGridLines="0" topLeftCell="A2" zoomScale="120" zoomScaleNormal="120" workbookViewId="0">
      <selection activeCell="E7" sqref="E7:E8"/>
    </sheetView>
  </sheetViews>
  <sheetFormatPr baseColWidth="10" defaultColWidth="9.140625" defaultRowHeight="15" x14ac:dyDescent="0.25"/>
  <cols>
    <col min="1" max="1" width="2.7109375" style="1" customWidth="1"/>
    <col min="2" max="4" width="2.7109375" style="2" customWidth="1"/>
    <col min="5" max="5" width="6.28515625" style="2" customWidth="1"/>
    <col min="6" max="6" width="8.7109375" style="2" customWidth="1"/>
    <col min="7" max="7" width="15.85546875" style="2" customWidth="1"/>
    <col min="8" max="8" width="9.7109375" style="1" bestFit="1" customWidth="1"/>
    <col min="9" max="9" width="7.42578125" style="1" bestFit="1" customWidth="1"/>
    <col min="10" max="10" width="18.28515625" style="1" bestFit="1" customWidth="1"/>
    <col min="11" max="14" width="9.140625" style="1"/>
    <col min="15" max="16" width="10.7109375" style="1" bestFit="1" customWidth="1"/>
    <col min="17" max="18" width="9.140625" style="1"/>
    <col min="19" max="19" width="12.42578125" style="1" bestFit="1" customWidth="1"/>
    <col min="20" max="20" width="9.140625" style="1"/>
    <col min="21" max="21" width="13" style="1" customWidth="1"/>
    <col min="22" max="257" width="9.140625" style="1"/>
    <col min="258" max="258" width="10.28515625" style="1" customWidth="1"/>
    <col min="259" max="259" width="12.140625" style="1" customWidth="1"/>
    <col min="260" max="260" width="12.5703125" style="1" customWidth="1"/>
    <col min="261" max="261" width="13.7109375" style="1" customWidth="1"/>
    <col min="262" max="262" width="10.28515625" style="1" customWidth="1"/>
    <col min="263" max="263" width="13" style="1" customWidth="1"/>
    <col min="264" max="270" width="9.140625" style="1"/>
    <col min="271" max="272" width="10.7109375" style="1" bestFit="1" customWidth="1"/>
    <col min="273" max="513" width="9.140625" style="1"/>
    <col min="514" max="514" width="10.28515625" style="1" customWidth="1"/>
    <col min="515" max="515" width="12.140625" style="1" customWidth="1"/>
    <col min="516" max="516" width="12.5703125" style="1" customWidth="1"/>
    <col min="517" max="517" width="13.7109375" style="1" customWidth="1"/>
    <col min="518" max="518" width="10.28515625" style="1" customWidth="1"/>
    <col min="519" max="519" width="13" style="1" customWidth="1"/>
    <col min="520" max="526" width="9.140625" style="1"/>
    <col min="527" max="528" width="10.7109375" style="1" bestFit="1" customWidth="1"/>
    <col min="529" max="769" width="9.140625" style="1"/>
    <col min="770" max="770" width="10.28515625" style="1" customWidth="1"/>
    <col min="771" max="771" width="12.140625" style="1" customWidth="1"/>
    <col min="772" max="772" width="12.5703125" style="1" customWidth="1"/>
    <col min="773" max="773" width="13.7109375" style="1" customWidth="1"/>
    <col min="774" max="774" width="10.28515625" style="1" customWidth="1"/>
    <col min="775" max="775" width="13" style="1" customWidth="1"/>
    <col min="776" max="782" width="9.140625" style="1"/>
    <col min="783" max="784" width="10.7109375" style="1" bestFit="1" customWidth="1"/>
    <col min="785" max="1025" width="9.140625" style="1"/>
    <col min="1026" max="1026" width="10.28515625" style="1" customWidth="1"/>
    <col min="1027" max="1027" width="12.140625" style="1" customWidth="1"/>
    <col min="1028" max="1028" width="12.5703125" style="1" customWidth="1"/>
    <col min="1029" max="1029" width="13.7109375" style="1" customWidth="1"/>
    <col min="1030" max="1030" width="10.28515625" style="1" customWidth="1"/>
    <col min="1031" max="1031" width="13" style="1" customWidth="1"/>
    <col min="1032" max="1038" width="9.140625" style="1"/>
    <col min="1039" max="1040" width="10.7109375" style="1" bestFit="1" customWidth="1"/>
    <col min="1041" max="1281" width="9.140625" style="1"/>
    <col min="1282" max="1282" width="10.28515625" style="1" customWidth="1"/>
    <col min="1283" max="1283" width="12.140625" style="1" customWidth="1"/>
    <col min="1284" max="1284" width="12.5703125" style="1" customWidth="1"/>
    <col min="1285" max="1285" width="13.7109375" style="1" customWidth="1"/>
    <col min="1286" max="1286" width="10.28515625" style="1" customWidth="1"/>
    <col min="1287" max="1287" width="13" style="1" customWidth="1"/>
    <col min="1288" max="1294" width="9.140625" style="1"/>
    <col min="1295" max="1296" width="10.7109375" style="1" bestFit="1" customWidth="1"/>
    <col min="1297" max="1537" width="9.140625" style="1"/>
    <col min="1538" max="1538" width="10.28515625" style="1" customWidth="1"/>
    <col min="1539" max="1539" width="12.140625" style="1" customWidth="1"/>
    <col min="1540" max="1540" width="12.5703125" style="1" customWidth="1"/>
    <col min="1541" max="1541" width="13.7109375" style="1" customWidth="1"/>
    <col min="1542" max="1542" width="10.28515625" style="1" customWidth="1"/>
    <col min="1543" max="1543" width="13" style="1" customWidth="1"/>
    <col min="1544" max="1550" width="9.140625" style="1"/>
    <col min="1551" max="1552" width="10.7109375" style="1" bestFit="1" customWidth="1"/>
    <col min="1553" max="1793" width="9.140625" style="1"/>
    <col min="1794" max="1794" width="10.28515625" style="1" customWidth="1"/>
    <col min="1795" max="1795" width="12.140625" style="1" customWidth="1"/>
    <col min="1796" max="1796" width="12.5703125" style="1" customWidth="1"/>
    <col min="1797" max="1797" width="13.7109375" style="1" customWidth="1"/>
    <col min="1798" max="1798" width="10.28515625" style="1" customWidth="1"/>
    <col min="1799" max="1799" width="13" style="1" customWidth="1"/>
    <col min="1800" max="1806" width="9.140625" style="1"/>
    <col min="1807" max="1808" width="10.7109375" style="1" bestFit="1" customWidth="1"/>
    <col min="1809" max="2049" width="9.140625" style="1"/>
    <col min="2050" max="2050" width="10.28515625" style="1" customWidth="1"/>
    <col min="2051" max="2051" width="12.140625" style="1" customWidth="1"/>
    <col min="2052" max="2052" width="12.5703125" style="1" customWidth="1"/>
    <col min="2053" max="2053" width="13.7109375" style="1" customWidth="1"/>
    <col min="2054" max="2054" width="10.28515625" style="1" customWidth="1"/>
    <col min="2055" max="2055" width="13" style="1" customWidth="1"/>
    <col min="2056" max="2062" width="9.140625" style="1"/>
    <col min="2063" max="2064" width="10.7109375" style="1" bestFit="1" customWidth="1"/>
    <col min="2065" max="2305" width="9.140625" style="1"/>
    <col min="2306" max="2306" width="10.28515625" style="1" customWidth="1"/>
    <col min="2307" max="2307" width="12.140625" style="1" customWidth="1"/>
    <col min="2308" max="2308" width="12.5703125" style="1" customWidth="1"/>
    <col min="2309" max="2309" width="13.7109375" style="1" customWidth="1"/>
    <col min="2310" max="2310" width="10.28515625" style="1" customWidth="1"/>
    <col min="2311" max="2311" width="13" style="1" customWidth="1"/>
    <col min="2312" max="2318" width="9.140625" style="1"/>
    <col min="2319" max="2320" width="10.7109375" style="1" bestFit="1" customWidth="1"/>
    <col min="2321" max="2561" width="9.140625" style="1"/>
    <col min="2562" max="2562" width="10.28515625" style="1" customWidth="1"/>
    <col min="2563" max="2563" width="12.140625" style="1" customWidth="1"/>
    <col min="2564" max="2564" width="12.5703125" style="1" customWidth="1"/>
    <col min="2565" max="2565" width="13.7109375" style="1" customWidth="1"/>
    <col min="2566" max="2566" width="10.28515625" style="1" customWidth="1"/>
    <col min="2567" max="2567" width="13" style="1" customWidth="1"/>
    <col min="2568" max="2574" width="9.140625" style="1"/>
    <col min="2575" max="2576" width="10.7109375" style="1" bestFit="1" customWidth="1"/>
    <col min="2577" max="2817" width="9.140625" style="1"/>
    <col min="2818" max="2818" width="10.28515625" style="1" customWidth="1"/>
    <col min="2819" max="2819" width="12.140625" style="1" customWidth="1"/>
    <col min="2820" max="2820" width="12.5703125" style="1" customWidth="1"/>
    <col min="2821" max="2821" width="13.7109375" style="1" customWidth="1"/>
    <col min="2822" max="2822" width="10.28515625" style="1" customWidth="1"/>
    <col min="2823" max="2823" width="13" style="1" customWidth="1"/>
    <col min="2824" max="2830" width="9.140625" style="1"/>
    <col min="2831" max="2832" width="10.7109375" style="1" bestFit="1" customWidth="1"/>
    <col min="2833" max="3073" width="9.140625" style="1"/>
    <col min="3074" max="3074" width="10.28515625" style="1" customWidth="1"/>
    <col min="3075" max="3075" width="12.140625" style="1" customWidth="1"/>
    <col min="3076" max="3076" width="12.5703125" style="1" customWidth="1"/>
    <col min="3077" max="3077" width="13.7109375" style="1" customWidth="1"/>
    <col min="3078" max="3078" width="10.28515625" style="1" customWidth="1"/>
    <col min="3079" max="3079" width="13" style="1" customWidth="1"/>
    <col min="3080" max="3086" width="9.140625" style="1"/>
    <col min="3087" max="3088" width="10.7109375" style="1" bestFit="1" customWidth="1"/>
    <col min="3089" max="3329" width="9.140625" style="1"/>
    <col min="3330" max="3330" width="10.28515625" style="1" customWidth="1"/>
    <col min="3331" max="3331" width="12.140625" style="1" customWidth="1"/>
    <col min="3332" max="3332" width="12.5703125" style="1" customWidth="1"/>
    <col min="3333" max="3333" width="13.7109375" style="1" customWidth="1"/>
    <col min="3334" max="3334" width="10.28515625" style="1" customWidth="1"/>
    <col min="3335" max="3335" width="13" style="1" customWidth="1"/>
    <col min="3336" max="3342" width="9.140625" style="1"/>
    <col min="3343" max="3344" width="10.7109375" style="1" bestFit="1" customWidth="1"/>
    <col min="3345" max="3585" width="9.140625" style="1"/>
    <col min="3586" max="3586" width="10.28515625" style="1" customWidth="1"/>
    <col min="3587" max="3587" width="12.140625" style="1" customWidth="1"/>
    <col min="3588" max="3588" width="12.5703125" style="1" customWidth="1"/>
    <col min="3589" max="3589" width="13.7109375" style="1" customWidth="1"/>
    <col min="3590" max="3590" width="10.28515625" style="1" customWidth="1"/>
    <col min="3591" max="3591" width="13" style="1" customWidth="1"/>
    <col min="3592" max="3598" width="9.140625" style="1"/>
    <col min="3599" max="3600" width="10.7109375" style="1" bestFit="1" customWidth="1"/>
    <col min="3601" max="3841" width="9.140625" style="1"/>
    <col min="3842" max="3842" width="10.28515625" style="1" customWidth="1"/>
    <col min="3843" max="3843" width="12.140625" style="1" customWidth="1"/>
    <col min="3844" max="3844" width="12.5703125" style="1" customWidth="1"/>
    <col min="3845" max="3845" width="13.7109375" style="1" customWidth="1"/>
    <col min="3846" max="3846" width="10.28515625" style="1" customWidth="1"/>
    <col min="3847" max="3847" width="13" style="1" customWidth="1"/>
    <col min="3848" max="3854" width="9.140625" style="1"/>
    <col min="3855" max="3856" width="10.7109375" style="1" bestFit="1" customWidth="1"/>
    <col min="3857" max="4097" width="9.140625" style="1"/>
    <col min="4098" max="4098" width="10.28515625" style="1" customWidth="1"/>
    <col min="4099" max="4099" width="12.140625" style="1" customWidth="1"/>
    <col min="4100" max="4100" width="12.5703125" style="1" customWidth="1"/>
    <col min="4101" max="4101" width="13.7109375" style="1" customWidth="1"/>
    <col min="4102" max="4102" width="10.28515625" style="1" customWidth="1"/>
    <col min="4103" max="4103" width="13" style="1" customWidth="1"/>
    <col min="4104" max="4110" width="9.140625" style="1"/>
    <col min="4111" max="4112" width="10.7109375" style="1" bestFit="1" customWidth="1"/>
    <col min="4113" max="4353" width="9.140625" style="1"/>
    <col min="4354" max="4354" width="10.28515625" style="1" customWidth="1"/>
    <col min="4355" max="4355" width="12.140625" style="1" customWidth="1"/>
    <col min="4356" max="4356" width="12.5703125" style="1" customWidth="1"/>
    <col min="4357" max="4357" width="13.7109375" style="1" customWidth="1"/>
    <col min="4358" max="4358" width="10.28515625" style="1" customWidth="1"/>
    <col min="4359" max="4359" width="13" style="1" customWidth="1"/>
    <col min="4360" max="4366" width="9.140625" style="1"/>
    <col min="4367" max="4368" width="10.7109375" style="1" bestFit="1" customWidth="1"/>
    <col min="4369" max="4609" width="9.140625" style="1"/>
    <col min="4610" max="4610" width="10.28515625" style="1" customWidth="1"/>
    <col min="4611" max="4611" width="12.140625" style="1" customWidth="1"/>
    <col min="4612" max="4612" width="12.5703125" style="1" customWidth="1"/>
    <col min="4613" max="4613" width="13.7109375" style="1" customWidth="1"/>
    <col min="4614" max="4614" width="10.28515625" style="1" customWidth="1"/>
    <col min="4615" max="4615" width="13" style="1" customWidth="1"/>
    <col min="4616" max="4622" width="9.140625" style="1"/>
    <col min="4623" max="4624" width="10.7109375" style="1" bestFit="1" customWidth="1"/>
    <col min="4625" max="4865" width="9.140625" style="1"/>
    <col min="4866" max="4866" width="10.28515625" style="1" customWidth="1"/>
    <col min="4867" max="4867" width="12.140625" style="1" customWidth="1"/>
    <col min="4868" max="4868" width="12.5703125" style="1" customWidth="1"/>
    <col min="4869" max="4869" width="13.7109375" style="1" customWidth="1"/>
    <col min="4870" max="4870" width="10.28515625" style="1" customWidth="1"/>
    <col min="4871" max="4871" width="13" style="1" customWidth="1"/>
    <col min="4872" max="4878" width="9.140625" style="1"/>
    <col min="4879" max="4880" width="10.7109375" style="1" bestFit="1" customWidth="1"/>
    <col min="4881" max="5121" width="9.140625" style="1"/>
    <col min="5122" max="5122" width="10.28515625" style="1" customWidth="1"/>
    <col min="5123" max="5123" width="12.140625" style="1" customWidth="1"/>
    <col min="5124" max="5124" width="12.5703125" style="1" customWidth="1"/>
    <col min="5125" max="5125" width="13.7109375" style="1" customWidth="1"/>
    <col min="5126" max="5126" width="10.28515625" style="1" customWidth="1"/>
    <col min="5127" max="5127" width="13" style="1" customWidth="1"/>
    <col min="5128" max="5134" width="9.140625" style="1"/>
    <col min="5135" max="5136" width="10.7109375" style="1" bestFit="1" customWidth="1"/>
    <col min="5137" max="5377" width="9.140625" style="1"/>
    <col min="5378" max="5378" width="10.28515625" style="1" customWidth="1"/>
    <col min="5379" max="5379" width="12.140625" style="1" customWidth="1"/>
    <col min="5380" max="5380" width="12.5703125" style="1" customWidth="1"/>
    <col min="5381" max="5381" width="13.7109375" style="1" customWidth="1"/>
    <col min="5382" max="5382" width="10.28515625" style="1" customWidth="1"/>
    <col min="5383" max="5383" width="13" style="1" customWidth="1"/>
    <col min="5384" max="5390" width="9.140625" style="1"/>
    <col min="5391" max="5392" width="10.7109375" style="1" bestFit="1" customWidth="1"/>
    <col min="5393" max="5633" width="9.140625" style="1"/>
    <col min="5634" max="5634" width="10.28515625" style="1" customWidth="1"/>
    <col min="5635" max="5635" width="12.140625" style="1" customWidth="1"/>
    <col min="5636" max="5636" width="12.5703125" style="1" customWidth="1"/>
    <col min="5637" max="5637" width="13.7109375" style="1" customWidth="1"/>
    <col min="5638" max="5638" width="10.28515625" style="1" customWidth="1"/>
    <col min="5639" max="5639" width="13" style="1" customWidth="1"/>
    <col min="5640" max="5646" width="9.140625" style="1"/>
    <col min="5647" max="5648" width="10.7109375" style="1" bestFit="1" customWidth="1"/>
    <col min="5649" max="5889" width="9.140625" style="1"/>
    <col min="5890" max="5890" width="10.28515625" style="1" customWidth="1"/>
    <col min="5891" max="5891" width="12.140625" style="1" customWidth="1"/>
    <col min="5892" max="5892" width="12.5703125" style="1" customWidth="1"/>
    <col min="5893" max="5893" width="13.7109375" style="1" customWidth="1"/>
    <col min="5894" max="5894" width="10.28515625" style="1" customWidth="1"/>
    <col min="5895" max="5895" width="13" style="1" customWidth="1"/>
    <col min="5896" max="5902" width="9.140625" style="1"/>
    <col min="5903" max="5904" width="10.7109375" style="1" bestFit="1" customWidth="1"/>
    <col min="5905" max="6145" width="9.140625" style="1"/>
    <col min="6146" max="6146" width="10.28515625" style="1" customWidth="1"/>
    <col min="6147" max="6147" width="12.140625" style="1" customWidth="1"/>
    <col min="6148" max="6148" width="12.5703125" style="1" customWidth="1"/>
    <col min="6149" max="6149" width="13.7109375" style="1" customWidth="1"/>
    <col min="6150" max="6150" width="10.28515625" style="1" customWidth="1"/>
    <col min="6151" max="6151" width="13" style="1" customWidth="1"/>
    <col min="6152" max="6158" width="9.140625" style="1"/>
    <col min="6159" max="6160" width="10.7109375" style="1" bestFit="1" customWidth="1"/>
    <col min="6161" max="6401" width="9.140625" style="1"/>
    <col min="6402" max="6402" width="10.28515625" style="1" customWidth="1"/>
    <col min="6403" max="6403" width="12.140625" style="1" customWidth="1"/>
    <col min="6404" max="6404" width="12.5703125" style="1" customWidth="1"/>
    <col min="6405" max="6405" width="13.7109375" style="1" customWidth="1"/>
    <col min="6406" max="6406" width="10.28515625" style="1" customWidth="1"/>
    <col min="6407" max="6407" width="13" style="1" customWidth="1"/>
    <col min="6408" max="6414" width="9.140625" style="1"/>
    <col min="6415" max="6416" width="10.7109375" style="1" bestFit="1" customWidth="1"/>
    <col min="6417" max="6657" width="9.140625" style="1"/>
    <col min="6658" max="6658" width="10.28515625" style="1" customWidth="1"/>
    <col min="6659" max="6659" width="12.140625" style="1" customWidth="1"/>
    <col min="6660" max="6660" width="12.5703125" style="1" customWidth="1"/>
    <col min="6661" max="6661" width="13.7109375" style="1" customWidth="1"/>
    <col min="6662" max="6662" width="10.28515625" style="1" customWidth="1"/>
    <col min="6663" max="6663" width="13" style="1" customWidth="1"/>
    <col min="6664" max="6670" width="9.140625" style="1"/>
    <col min="6671" max="6672" width="10.7109375" style="1" bestFit="1" customWidth="1"/>
    <col min="6673" max="6913" width="9.140625" style="1"/>
    <col min="6914" max="6914" width="10.28515625" style="1" customWidth="1"/>
    <col min="6915" max="6915" width="12.140625" style="1" customWidth="1"/>
    <col min="6916" max="6916" width="12.5703125" style="1" customWidth="1"/>
    <col min="6917" max="6917" width="13.7109375" style="1" customWidth="1"/>
    <col min="6918" max="6918" width="10.28515625" style="1" customWidth="1"/>
    <col min="6919" max="6919" width="13" style="1" customWidth="1"/>
    <col min="6920" max="6926" width="9.140625" style="1"/>
    <col min="6927" max="6928" width="10.7109375" style="1" bestFit="1" customWidth="1"/>
    <col min="6929" max="7169" width="9.140625" style="1"/>
    <col min="7170" max="7170" width="10.28515625" style="1" customWidth="1"/>
    <col min="7171" max="7171" width="12.140625" style="1" customWidth="1"/>
    <col min="7172" max="7172" width="12.5703125" style="1" customWidth="1"/>
    <col min="7173" max="7173" width="13.7109375" style="1" customWidth="1"/>
    <col min="7174" max="7174" width="10.28515625" style="1" customWidth="1"/>
    <col min="7175" max="7175" width="13" style="1" customWidth="1"/>
    <col min="7176" max="7182" width="9.140625" style="1"/>
    <col min="7183" max="7184" width="10.7109375" style="1" bestFit="1" customWidth="1"/>
    <col min="7185" max="7425" width="9.140625" style="1"/>
    <col min="7426" max="7426" width="10.28515625" style="1" customWidth="1"/>
    <col min="7427" max="7427" width="12.140625" style="1" customWidth="1"/>
    <col min="7428" max="7428" width="12.5703125" style="1" customWidth="1"/>
    <col min="7429" max="7429" width="13.7109375" style="1" customWidth="1"/>
    <col min="7430" max="7430" width="10.28515625" style="1" customWidth="1"/>
    <col min="7431" max="7431" width="13" style="1" customWidth="1"/>
    <col min="7432" max="7438" width="9.140625" style="1"/>
    <col min="7439" max="7440" width="10.7109375" style="1" bestFit="1" customWidth="1"/>
    <col min="7441" max="7681" width="9.140625" style="1"/>
    <col min="7682" max="7682" width="10.28515625" style="1" customWidth="1"/>
    <col min="7683" max="7683" width="12.140625" style="1" customWidth="1"/>
    <col min="7684" max="7684" width="12.5703125" style="1" customWidth="1"/>
    <col min="7685" max="7685" width="13.7109375" style="1" customWidth="1"/>
    <col min="7686" max="7686" width="10.28515625" style="1" customWidth="1"/>
    <col min="7687" max="7687" width="13" style="1" customWidth="1"/>
    <col min="7688" max="7694" width="9.140625" style="1"/>
    <col min="7695" max="7696" width="10.7109375" style="1" bestFit="1" customWidth="1"/>
    <col min="7697" max="7937" width="9.140625" style="1"/>
    <col min="7938" max="7938" width="10.28515625" style="1" customWidth="1"/>
    <col min="7939" max="7939" width="12.140625" style="1" customWidth="1"/>
    <col min="7940" max="7940" width="12.5703125" style="1" customWidth="1"/>
    <col min="7941" max="7941" width="13.7109375" style="1" customWidth="1"/>
    <col min="7942" max="7942" width="10.28515625" style="1" customWidth="1"/>
    <col min="7943" max="7943" width="13" style="1" customWidth="1"/>
    <col min="7944" max="7950" width="9.140625" style="1"/>
    <col min="7951" max="7952" width="10.7109375" style="1" bestFit="1" customWidth="1"/>
    <col min="7953" max="8193" width="9.140625" style="1"/>
    <col min="8194" max="8194" width="10.28515625" style="1" customWidth="1"/>
    <col min="8195" max="8195" width="12.140625" style="1" customWidth="1"/>
    <col min="8196" max="8196" width="12.5703125" style="1" customWidth="1"/>
    <col min="8197" max="8197" width="13.7109375" style="1" customWidth="1"/>
    <col min="8198" max="8198" width="10.28515625" style="1" customWidth="1"/>
    <col min="8199" max="8199" width="13" style="1" customWidth="1"/>
    <col min="8200" max="8206" width="9.140625" style="1"/>
    <col min="8207" max="8208" width="10.7109375" style="1" bestFit="1" customWidth="1"/>
    <col min="8209" max="8449" width="9.140625" style="1"/>
    <col min="8450" max="8450" width="10.28515625" style="1" customWidth="1"/>
    <col min="8451" max="8451" width="12.140625" style="1" customWidth="1"/>
    <col min="8452" max="8452" width="12.5703125" style="1" customWidth="1"/>
    <col min="8453" max="8453" width="13.7109375" style="1" customWidth="1"/>
    <col min="8454" max="8454" width="10.28515625" style="1" customWidth="1"/>
    <col min="8455" max="8455" width="13" style="1" customWidth="1"/>
    <col min="8456" max="8462" width="9.140625" style="1"/>
    <col min="8463" max="8464" width="10.7109375" style="1" bestFit="1" customWidth="1"/>
    <col min="8465" max="8705" width="9.140625" style="1"/>
    <col min="8706" max="8706" width="10.28515625" style="1" customWidth="1"/>
    <col min="8707" max="8707" width="12.140625" style="1" customWidth="1"/>
    <col min="8708" max="8708" width="12.5703125" style="1" customWidth="1"/>
    <col min="8709" max="8709" width="13.7109375" style="1" customWidth="1"/>
    <col min="8710" max="8710" width="10.28515625" style="1" customWidth="1"/>
    <col min="8711" max="8711" width="13" style="1" customWidth="1"/>
    <col min="8712" max="8718" width="9.140625" style="1"/>
    <col min="8719" max="8720" width="10.7109375" style="1" bestFit="1" customWidth="1"/>
    <col min="8721" max="8961" width="9.140625" style="1"/>
    <col min="8962" max="8962" width="10.28515625" style="1" customWidth="1"/>
    <col min="8963" max="8963" width="12.140625" style="1" customWidth="1"/>
    <col min="8964" max="8964" width="12.5703125" style="1" customWidth="1"/>
    <col min="8965" max="8965" width="13.7109375" style="1" customWidth="1"/>
    <col min="8966" max="8966" width="10.28515625" style="1" customWidth="1"/>
    <col min="8967" max="8967" width="13" style="1" customWidth="1"/>
    <col min="8968" max="8974" width="9.140625" style="1"/>
    <col min="8975" max="8976" width="10.7109375" style="1" bestFit="1" customWidth="1"/>
    <col min="8977" max="9217" width="9.140625" style="1"/>
    <col min="9218" max="9218" width="10.28515625" style="1" customWidth="1"/>
    <col min="9219" max="9219" width="12.140625" style="1" customWidth="1"/>
    <col min="9220" max="9220" width="12.5703125" style="1" customWidth="1"/>
    <col min="9221" max="9221" width="13.7109375" style="1" customWidth="1"/>
    <col min="9222" max="9222" width="10.28515625" style="1" customWidth="1"/>
    <col min="9223" max="9223" width="13" style="1" customWidth="1"/>
    <col min="9224" max="9230" width="9.140625" style="1"/>
    <col min="9231" max="9232" width="10.7109375" style="1" bestFit="1" customWidth="1"/>
    <col min="9233" max="9473" width="9.140625" style="1"/>
    <col min="9474" max="9474" width="10.28515625" style="1" customWidth="1"/>
    <col min="9475" max="9475" width="12.140625" style="1" customWidth="1"/>
    <col min="9476" max="9476" width="12.5703125" style="1" customWidth="1"/>
    <col min="9477" max="9477" width="13.7109375" style="1" customWidth="1"/>
    <col min="9478" max="9478" width="10.28515625" style="1" customWidth="1"/>
    <col min="9479" max="9479" width="13" style="1" customWidth="1"/>
    <col min="9480" max="9486" width="9.140625" style="1"/>
    <col min="9487" max="9488" width="10.7109375" style="1" bestFit="1" customWidth="1"/>
    <col min="9489" max="9729" width="9.140625" style="1"/>
    <col min="9730" max="9730" width="10.28515625" style="1" customWidth="1"/>
    <col min="9731" max="9731" width="12.140625" style="1" customWidth="1"/>
    <col min="9732" max="9732" width="12.5703125" style="1" customWidth="1"/>
    <col min="9733" max="9733" width="13.7109375" style="1" customWidth="1"/>
    <col min="9734" max="9734" width="10.28515625" style="1" customWidth="1"/>
    <col min="9735" max="9735" width="13" style="1" customWidth="1"/>
    <col min="9736" max="9742" width="9.140625" style="1"/>
    <col min="9743" max="9744" width="10.7109375" style="1" bestFit="1" customWidth="1"/>
    <col min="9745" max="9985" width="9.140625" style="1"/>
    <col min="9986" max="9986" width="10.28515625" style="1" customWidth="1"/>
    <col min="9987" max="9987" width="12.140625" style="1" customWidth="1"/>
    <col min="9988" max="9988" width="12.5703125" style="1" customWidth="1"/>
    <col min="9989" max="9989" width="13.7109375" style="1" customWidth="1"/>
    <col min="9990" max="9990" width="10.28515625" style="1" customWidth="1"/>
    <col min="9991" max="9991" width="13" style="1" customWidth="1"/>
    <col min="9992" max="9998" width="9.140625" style="1"/>
    <col min="9999" max="10000" width="10.7109375" style="1" bestFit="1" customWidth="1"/>
    <col min="10001" max="10241" width="9.140625" style="1"/>
    <col min="10242" max="10242" width="10.28515625" style="1" customWidth="1"/>
    <col min="10243" max="10243" width="12.140625" style="1" customWidth="1"/>
    <col min="10244" max="10244" width="12.5703125" style="1" customWidth="1"/>
    <col min="10245" max="10245" width="13.7109375" style="1" customWidth="1"/>
    <col min="10246" max="10246" width="10.28515625" style="1" customWidth="1"/>
    <col min="10247" max="10247" width="13" style="1" customWidth="1"/>
    <col min="10248" max="10254" width="9.140625" style="1"/>
    <col min="10255" max="10256" width="10.7109375" style="1" bestFit="1" customWidth="1"/>
    <col min="10257" max="10497" width="9.140625" style="1"/>
    <col min="10498" max="10498" width="10.28515625" style="1" customWidth="1"/>
    <col min="10499" max="10499" width="12.140625" style="1" customWidth="1"/>
    <col min="10500" max="10500" width="12.5703125" style="1" customWidth="1"/>
    <col min="10501" max="10501" width="13.7109375" style="1" customWidth="1"/>
    <col min="10502" max="10502" width="10.28515625" style="1" customWidth="1"/>
    <col min="10503" max="10503" width="13" style="1" customWidth="1"/>
    <col min="10504" max="10510" width="9.140625" style="1"/>
    <col min="10511" max="10512" width="10.7109375" style="1" bestFit="1" customWidth="1"/>
    <col min="10513" max="10753" width="9.140625" style="1"/>
    <col min="10754" max="10754" width="10.28515625" style="1" customWidth="1"/>
    <col min="10755" max="10755" width="12.140625" style="1" customWidth="1"/>
    <col min="10756" max="10756" width="12.5703125" style="1" customWidth="1"/>
    <col min="10757" max="10757" width="13.7109375" style="1" customWidth="1"/>
    <col min="10758" max="10758" width="10.28515625" style="1" customWidth="1"/>
    <col min="10759" max="10759" width="13" style="1" customWidth="1"/>
    <col min="10760" max="10766" width="9.140625" style="1"/>
    <col min="10767" max="10768" width="10.7109375" style="1" bestFit="1" customWidth="1"/>
    <col min="10769" max="11009" width="9.140625" style="1"/>
    <col min="11010" max="11010" width="10.28515625" style="1" customWidth="1"/>
    <col min="11011" max="11011" width="12.140625" style="1" customWidth="1"/>
    <col min="11012" max="11012" width="12.5703125" style="1" customWidth="1"/>
    <col min="11013" max="11013" width="13.7109375" style="1" customWidth="1"/>
    <col min="11014" max="11014" width="10.28515625" style="1" customWidth="1"/>
    <col min="11015" max="11015" width="13" style="1" customWidth="1"/>
    <col min="11016" max="11022" width="9.140625" style="1"/>
    <col min="11023" max="11024" width="10.7109375" style="1" bestFit="1" customWidth="1"/>
    <col min="11025" max="11265" width="9.140625" style="1"/>
    <col min="11266" max="11266" width="10.28515625" style="1" customWidth="1"/>
    <col min="11267" max="11267" width="12.140625" style="1" customWidth="1"/>
    <col min="11268" max="11268" width="12.5703125" style="1" customWidth="1"/>
    <col min="11269" max="11269" width="13.7109375" style="1" customWidth="1"/>
    <col min="11270" max="11270" width="10.28515625" style="1" customWidth="1"/>
    <col min="11271" max="11271" width="13" style="1" customWidth="1"/>
    <col min="11272" max="11278" width="9.140625" style="1"/>
    <col min="11279" max="11280" width="10.7109375" style="1" bestFit="1" customWidth="1"/>
    <col min="11281" max="11521" width="9.140625" style="1"/>
    <col min="11522" max="11522" width="10.28515625" style="1" customWidth="1"/>
    <col min="11523" max="11523" width="12.140625" style="1" customWidth="1"/>
    <col min="11524" max="11524" width="12.5703125" style="1" customWidth="1"/>
    <col min="11525" max="11525" width="13.7109375" style="1" customWidth="1"/>
    <col min="11526" max="11526" width="10.28515625" style="1" customWidth="1"/>
    <col min="11527" max="11527" width="13" style="1" customWidth="1"/>
    <col min="11528" max="11534" width="9.140625" style="1"/>
    <col min="11535" max="11536" width="10.7109375" style="1" bestFit="1" customWidth="1"/>
    <col min="11537" max="11777" width="9.140625" style="1"/>
    <col min="11778" max="11778" width="10.28515625" style="1" customWidth="1"/>
    <col min="11779" max="11779" width="12.140625" style="1" customWidth="1"/>
    <col min="11780" max="11780" width="12.5703125" style="1" customWidth="1"/>
    <col min="11781" max="11781" width="13.7109375" style="1" customWidth="1"/>
    <col min="11782" max="11782" width="10.28515625" style="1" customWidth="1"/>
    <col min="11783" max="11783" width="13" style="1" customWidth="1"/>
    <col min="11784" max="11790" width="9.140625" style="1"/>
    <col min="11791" max="11792" width="10.7109375" style="1" bestFit="1" customWidth="1"/>
    <col min="11793" max="12033" width="9.140625" style="1"/>
    <col min="12034" max="12034" width="10.28515625" style="1" customWidth="1"/>
    <col min="12035" max="12035" width="12.140625" style="1" customWidth="1"/>
    <col min="12036" max="12036" width="12.5703125" style="1" customWidth="1"/>
    <col min="12037" max="12037" width="13.7109375" style="1" customWidth="1"/>
    <col min="12038" max="12038" width="10.28515625" style="1" customWidth="1"/>
    <col min="12039" max="12039" width="13" style="1" customWidth="1"/>
    <col min="12040" max="12046" width="9.140625" style="1"/>
    <col min="12047" max="12048" width="10.7109375" style="1" bestFit="1" customWidth="1"/>
    <col min="12049" max="12289" width="9.140625" style="1"/>
    <col min="12290" max="12290" width="10.28515625" style="1" customWidth="1"/>
    <col min="12291" max="12291" width="12.140625" style="1" customWidth="1"/>
    <col min="12292" max="12292" width="12.5703125" style="1" customWidth="1"/>
    <col min="12293" max="12293" width="13.7109375" style="1" customWidth="1"/>
    <col min="12294" max="12294" width="10.28515625" style="1" customWidth="1"/>
    <col min="12295" max="12295" width="13" style="1" customWidth="1"/>
    <col min="12296" max="12302" width="9.140625" style="1"/>
    <col min="12303" max="12304" width="10.7109375" style="1" bestFit="1" customWidth="1"/>
    <col min="12305" max="12545" width="9.140625" style="1"/>
    <col min="12546" max="12546" width="10.28515625" style="1" customWidth="1"/>
    <col min="12547" max="12547" width="12.140625" style="1" customWidth="1"/>
    <col min="12548" max="12548" width="12.5703125" style="1" customWidth="1"/>
    <col min="12549" max="12549" width="13.7109375" style="1" customWidth="1"/>
    <col min="12550" max="12550" width="10.28515625" style="1" customWidth="1"/>
    <col min="12551" max="12551" width="13" style="1" customWidth="1"/>
    <col min="12552" max="12558" width="9.140625" style="1"/>
    <col min="12559" max="12560" width="10.7109375" style="1" bestFit="1" customWidth="1"/>
    <col min="12561" max="12801" width="9.140625" style="1"/>
    <col min="12802" max="12802" width="10.28515625" style="1" customWidth="1"/>
    <col min="12803" max="12803" width="12.140625" style="1" customWidth="1"/>
    <col min="12804" max="12804" width="12.5703125" style="1" customWidth="1"/>
    <col min="12805" max="12805" width="13.7109375" style="1" customWidth="1"/>
    <col min="12806" max="12806" width="10.28515625" style="1" customWidth="1"/>
    <col min="12807" max="12807" width="13" style="1" customWidth="1"/>
    <col min="12808" max="12814" width="9.140625" style="1"/>
    <col min="12815" max="12816" width="10.7109375" style="1" bestFit="1" customWidth="1"/>
    <col min="12817" max="13057" width="9.140625" style="1"/>
    <col min="13058" max="13058" width="10.28515625" style="1" customWidth="1"/>
    <col min="13059" max="13059" width="12.140625" style="1" customWidth="1"/>
    <col min="13060" max="13060" width="12.5703125" style="1" customWidth="1"/>
    <col min="13061" max="13061" width="13.7109375" style="1" customWidth="1"/>
    <col min="13062" max="13062" width="10.28515625" style="1" customWidth="1"/>
    <col min="13063" max="13063" width="13" style="1" customWidth="1"/>
    <col min="13064" max="13070" width="9.140625" style="1"/>
    <col min="13071" max="13072" width="10.7109375" style="1" bestFit="1" customWidth="1"/>
    <col min="13073" max="13313" width="9.140625" style="1"/>
    <col min="13314" max="13314" width="10.28515625" style="1" customWidth="1"/>
    <col min="13315" max="13315" width="12.140625" style="1" customWidth="1"/>
    <col min="13316" max="13316" width="12.5703125" style="1" customWidth="1"/>
    <col min="13317" max="13317" width="13.7109375" style="1" customWidth="1"/>
    <col min="13318" max="13318" width="10.28515625" style="1" customWidth="1"/>
    <col min="13319" max="13319" width="13" style="1" customWidth="1"/>
    <col min="13320" max="13326" width="9.140625" style="1"/>
    <col min="13327" max="13328" width="10.7109375" style="1" bestFit="1" customWidth="1"/>
    <col min="13329" max="13569" width="9.140625" style="1"/>
    <col min="13570" max="13570" width="10.28515625" style="1" customWidth="1"/>
    <col min="13571" max="13571" width="12.140625" style="1" customWidth="1"/>
    <col min="13572" max="13572" width="12.5703125" style="1" customWidth="1"/>
    <col min="13573" max="13573" width="13.7109375" style="1" customWidth="1"/>
    <col min="13574" max="13574" width="10.28515625" style="1" customWidth="1"/>
    <col min="13575" max="13575" width="13" style="1" customWidth="1"/>
    <col min="13576" max="13582" width="9.140625" style="1"/>
    <col min="13583" max="13584" width="10.7109375" style="1" bestFit="1" customWidth="1"/>
    <col min="13585" max="13825" width="9.140625" style="1"/>
    <col min="13826" max="13826" width="10.28515625" style="1" customWidth="1"/>
    <col min="13827" max="13827" width="12.140625" style="1" customWidth="1"/>
    <col min="13828" max="13828" width="12.5703125" style="1" customWidth="1"/>
    <col min="13829" max="13829" width="13.7109375" style="1" customWidth="1"/>
    <col min="13830" max="13830" width="10.28515625" style="1" customWidth="1"/>
    <col min="13831" max="13831" width="13" style="1" customWidth="1"/>
    <col min="13832" max="13838" width="9.140625" style="1"/>
    <col min="13839" max="13840" width="10.7109375" style="1" bestFit="1" customWidth="1"/>
    <col min="13841" max="14081" width="9.140625" style="1"/>
    <col min="14082" max="14082" width="10.28515625" style="1" customWidth="1"/>
    <col min="14083" max="14083" width="12.140625" style="1" customWidth="1"/>
    <col min="14084" max="14084" width="12.5703125" style="1" customWidth="1"/>
    <col min="14085" max="14085" width="13.7109375" style="1" customWidth="1"/>
    <col min="14086" max="14086" width="10.28515625" style="1" customWidth="1"/>
    <col min="14087" max="14087" width="13" style="1" customWidth="1"/>
    <col min="14088" max="14094" width="9.140625" style="1"/>
    <col min="14095" max="14096" width="10.7109375" style="1" bestFit="1" customWidth="1"/>
    <col min="14097" max="14337" width="9.140625" style="1"/>
    <col min="14338" max="14338" width="10.28515625" style="1" customWidth="1"/>
    <col min="14339" max="14339" width="12.140625" style="1" customWidth="1"/>
    <col min="14340" max="14340" width="12.5703125" style="1" customWidth="1"/>
    <col min="14341" max="14341" width="13.7109375" style="1" customWidth="1"/>
    <col min="14342" max="14342" width="10.28515625" style="1" customWidth="1"/>
    <col min="14343" max="14343" width="13" style="1" customWidth="1"/>
    <col min="14344" max="14350" width="9.140625" style="1"/>
    <col min="14351" max="14352" width="10.7109375" style="1" bestFit="1" customWidth="1"/>
    <col min="14353" max="14593" width="9.140625" style="1"/>
    <col min="14594" max="14594" width="10.28515625" style="1" customWidth="1"/>
    <col min="14595" max="14595" width="12.140625" style="1" customWidth="1"/>
    <col min="14596" max="14596" width="12.5703125" style="1" customWidth="1"/>
    <col min="14597" max="14597" width="13.7109375" style="1" customWidth="1"/>
    <col min="14598" max="14598" width="10.28515625" style="1" customWidth="1"/>
    <col min="14599" max="14599" width="13" style="1" customWidth="1"/>
    <col min="14600" max="14606" width="9.140625" style="1"/>
    <col min="14607" max="14608" width="10.7109375" style="1" bestFit="1" customWidth="1"/>
    <col min="14609" max="14849" width="9.140625" style="1"/>
    <col min="14850" max="14850" width="10.28515625" style="1" customWidth="1"/>
    <col min="14851" max="14851" width="12.140625" style="1" customWidth="1"/>
    <col min="14852" max="14852" width="12.5703125" style="1" customWidth="1"/>
    <col min="14853" max="14853" width="13.7109375" style="1" customWidth="1"/>
    <col min="14854" max="14854" width="10.28515625" style="1" customWidth="1"/>
    <col min="14855" max="14855" width="13" style="1" customWidth="1"/>
    <col min="14856" max="14862" width="9.140625" style="1"/>
    <col min="14863" max="14864" width="10.7109375" style="1" bestFit="1" customWidth="1"/>
    <col min="14865" max="15105" width="9.140625" style="1"/>
    <col min="15106" max="15106" width="10.28515625" style="1" customWidth="1"/>
    <col min="15107" max="15107" width="12.140625" style="1" customWidth="1"/>
    <col min="15108" max="15108" width="12.5703125" style="1" customWidth="1"/>
    <col min="15109" max="15109" width="13.7109375" style="1" customWidth="1"/>
    <col min="15110" max="15110" width="10.28515625" style="1" customWidth="1"/>
    <col min="15111" max="15111" width="13" style="1" customWidth="1"/>
    <col min="15112" max="15118" width="9.140625" style="1"/>
    <col min="15119" max="15120" width="10.7109375" style="1" bestFit="1" customWidth="1"/>
    <col min="15121" max="15361" width="9.140625" style="1"/>
    <col min="15362" max="15362" width="10.28515625" style="1" customWidth="1"/>
    <col min="15363" max="15363" width="12.140625" style="1" customWidth="1"/>
    <col min="15364" max="15364" width="12.5703125" style="1" customWidth="1"/>
    <col min="15365" max="15365" width="13.7109375" style="1" customWidth="1"/>
    <col min="15366" max="15366" width="10.28515625" style="1" customWidth="1"/>
    <col min="15367" max="15367" width="13" style="1" customWidth="1"/>
    <col min="15368" max="15374" width="9.140625" style="1"/>
    <col min="15375" max="15376" width="10.7109375" style="1" bestFit="1" customWidth="1"/>
    <col min="15377" max="15617" width="9.140625" style="1"/>
    <col min="15618" max="15618" width="10.28515625" style="1" customWidth="1"/>
    <col min="15619" max="15619" width="12.140625" style="1" customWidth="1"/>
    <col min="15620" max="15620" width="12.5703125" style="1" customWidth="1"/>
    <col min="15621" max="15621" width="13.7109375" style="1" customWidth="1"/>
    <col min="15622" max="15622" width="10.28515625" style="1" customWidth="1"/>
    <col min="15623" max="15623" width="13" style="1" customWidth="1"/>
    <col min="15624" max="15630" width="9.140625" style="1"/>
    <col min="15631" max="15632" width="10.7109375" style="1" bestFit="1" customWidth="1"/>
    <col min="15633" max="15873" width="9.140625" style="1"/>
    <col min="15874" max="15874" width="10.28515625" style="1" customWidth="1"/>
    <col min="15875" max="15875" width="12.140625" style="1" customWidth="1"/>
    <col min="15876" max="15876" width="12.5703125" style="1" customWidth="1"/>
    <col min="15877" max="15877" width="13.7109375" style="1" customWidth="1"/>
    <col min="15878" max="15878" width="10.28515625" style="1" customWidth="1"/>
    <col min="15879" max="15879" width="13" style="1" customWidth="1"/>
    <col min="15880" max="15886" width="9.140625" style="1"/>
    <col min="15887" max="15888" width="10.7109375" style="1" bestFit="1" customWidth="1"/>
    <col min="15889" max="16129" width="9.140625" style="1"/>
    <col min="16130" max="16130" width="10.28515625" style="1" customWidth="1"/>
    <col min="16131" max="16131" width="12.140625" style="1" customWidth="1"/>
    <col min="16132" max="16132" width="12.5703125" style="1" customWidth="1"/>
    <col min="16133" max="16133" width="13.7109375" style="1" customWidth="1"/>
    <col min="16134" max="16134" width="10.28515625" style="1" customWidth="1"/>
    <col min="16135" max="16135" width="13" style="1" customWidth="1"/>
    <col min="16136" max="16142" width="9.140625" style="1"/>
    <col min="16143" max="16144" width="10.7109375" style="1" bestFit="1" customWidth="1"/>
    <col min="16145" max="16384" width="9.140625" style="1"/>
  </cols>
  <sheetData>
    <row r="1" spans="1:22" x14ac:dyDescent="0.25">
      <c r="H1" s="3" t="s">
        <v>48</v>
      </c>
      <c r="K1" s="4" t="s">
        <v>0</v>
      </c>
      <c r="L1" s="4" t="s">
        <v>1</v>
      </c>
      <c r="M1" s="4" t="s">
        <v>2</v>
      </c>
    </row>
    <row r="2" spans="1:22" x14ac:dyDescent="0.25">
      <c r="H2" s="3" t="s">
        <v>3</v>
      </c>
      <c r="K2" s="5" t="s">
        <v>4</v>
      </c>
      <c r="L2" s="6"/>
      <c r="M2" s="7"/>
    </row>
    <row r="3" spans="1:22" x14ac:dyDescent="0.25">
      <c r="H3" s="8" t="s">
        <v>58</v>
      </c>
      <c r="K3" s="5" t="s">
        <v>5</v>
      </c>
      <c r="L3" s="6"/>
      <c r="M3" s="6"/>
    </row>
    <row r="4" spans="1:22" ht="15.75" thickBot="1" x14ac:dyDescent="0.3">
      <c r="B4" s="1"/>
    </row>
    <row r="5" spans="1:22" x14ac:dyDescent="0.25">
      <c r="B5" s="1"/>
      <c r="E5" s="69" t="str">
        <f>H1</f>
        <v>LA GENEROSA SA DE CV</v>
      </c>
      <c r="F5" s="70"/>
      <c r="G5" s="70"/>
      <c r="H5" s="70"/>
      <c r="I5" s="70"/>
      <c r="J5" s="71"/>
    </row>
    <row r="6" spans="1:22" ht="15.75" thickBot="1" x14ac:dyDescent="0.3">
      <c r="E6" s="72" t="s">
        <v>115</v>
      </c>
      <c r="F6" s="73"/>
      <c r="G6" s="73"/>
      <c r="H6" s="73"/>
      <c r="I6" s="73"/>
      <c r="J6" s="74"/>
    </row>
    <row r="7" spans="1:22" x14ac:dyDescent="0.25">
      <c r="E7" s="75" t="s">
        <v>105</v>
      </c>
      <c r="F7" s="75" t="s">
        <v>7</v>
      </c>
      <c r="G7" s="75" t="s">
        <v>8</v>
      </c>
      <c r="H7" s="62" t="s">
        <v>9</v>
      </c>
      <c r="I7" s="64" t="s">
        <v>10</v>
      </c>
      <c r="J7" s="66" t="s">
        <v>11</v>
      </c>
    </row>
    <row r="8" spans="1:22" ht="15.75" thickBot="1" x14ac:dyDescent="0.3">
      <c r="E8" s="76"/>
      <c r="F8" s="76"/>
      <c r="G8" s="76"/>
      <c r="H8" s="63"/>
      <c r="I8" s="65"/>
      <c r="J8" s="67"/>
      <c r="T8" s="1" t="s">
        <v>8</v>
      </c>
      <c r="U8" s="1" t="s">
        <v>9</v>
      </c>
      <c r="V8" s="1" t="s">
        <v>10</v>
      </c>
    </row>
    <row r="9" spans="1:22" x14ac:dyDescent="0.25">
      <c r="E9" s="9">
        <v>1</v>
      </c>
      <c r="F9" s="10">
        <v>0</v>
      </c>
      <c r="G9" s="10">
        <v>12</v>
      </c>
      <c r="H9" s="11">
        <v>15</v>
      </c>
      <c r="I9" s="12">
        <v>0.25</v>
      </c>
      <c r="J9" s="13">
        <f>TRUNC((((I9*G9)+H9)/365+1),4)</f>
        <v>1.0492999999999999</v>
      </c>
      <c r="S9" s="1" t="s">
        <v>128</v>
      </c>
      <c r="T9" s="1">
        <v>20</v>
      </c>
      <c r="U9" s="1">
        <v>40</v>
      </c>
      <c r="V9" s="1">
        <f>25%</f>
        <v>0.25</v>
      </c>
    </row>
    <row r="10" spans="1:22" x14ac:dyDescent="0.25">
      <c r="E10" s="14">
        <v>2</v>
      </c>
      <c r="F10" s="15">
        <v>1</v>
      </c>
      <c r="G10" s="15">
        <v>14</v>
      </c>
      <c r="H10" s="11">
        <v>15</v>
      </c>
      <c r="I10" s="12">
        <v>0.25</v>
      </c>
      <c r="J10" s="16">
        <f t="shared" ref="J10:J19" si="0">TRUNC((((I10*G10)+H10)/365+1),4)</f>
        <v>1.0506</v>
      </c>
      <c r="S10" s="1" t="s">
        <v>129</v>
      </c>
      <c r="T10" s="1">
        <v>15</v>
      </c>
      <c r="U10" s="1">
        <v>30</v>
      </c>
      <c r="V10" s="83">
        <v>0.25</v>
      </c>
    </row>
    <row r="11" spans="1:22" x14ac:dyDescent="0.25">
      <c r="A11"/>
      <c r="E11" s="14">
        <v>3</v>
      </c>
      <c r="F11" s="15">
        <v>2</v>
      </c>
      <c r="G11" s="15">
        <v>16</v>
      </c>
      <c r="H11" s="11">
        <v>15</v>
      </c>
      <c r="I11" s="12">
        <v>0.25</v>
      </c>
      <c r="J11" s="16">
        <f t="shared" si="0"/>
        <v>1.052</v>
      </c>
      <c r="N11" s="82" t="s">
        <v>126</v>
      </c>
      <c r="O11" s="1">
        <v>365</v>
      </c>
      <c r="S11" s="1" t="s">
        <v>130</v>
      </c>
      <c r="T11" s="1">
        <v>15</v>
      </c>
      <c r="U11" s="1">
        <v>20</v>
      </c>
      <c r="V11" s="83">
        <v>0.3</v>
      </c>
    </row>
    <row r="12" spans="1:22" x14ac:dyDescent="0.25">
      <c r="A12"/>
      <c r="E12" s="14">
        <v>4</v>
      </c>
      <c r="F12" s="15">
        <v>3</v>
      </c>
      <c r="G12" s="15">
        <v>18</v>
      </c>
      <c r="H12" s="11">
        <v>15</v>
      </c>
      <c r="I12" s="12">
        <v>0.25</v>
      </c>
      <c r="J12" s="16">
        <f t="shared" si="0"/>
        <v>1.0533999999999999</v>
      </c>
      <c r="N12" s="82" t="s">
        <v>75</v>
      </c>
      <c r="O12" s="1">
        <f>12*0.25</f>
        <v>3</v>
      </c>
      <c r="S12" s="1" t="s">
        <v>131</v>
      </c>
      <c r="T12" s="1">
        <v>12</v>
      </c>
      <c r="U12" s="1">
        <v>15</v>
      </c>
      <c r="V12" s="83">
        <v>0.3</v>
      </c>
    </row>
    <row r="13" spans="1:22" x14ac:dyDescent="0.25">
      <c r="A13"/>
      <c r="E13" s="14">
        <v>5</v>
      </c>
      <c r="F13" s="15">
        <v>4</v>
      </c>
      <c r="G13" s="15">
        <v>20</v>
      </c>
      <c r="H13" s="11">
        <v>15</v>
      </c>
      <c r="I13" s="12">
        <v>0.25</v>
      </c>
      <c r="J13" s="16">
        <f t="shared" si="0"/>
        <v>1.0547</v>
      </c>
      <c r="N13" s="82" t="s">
        <v>9</v>
      </c>
      <c r="O13" s="1">
        <v>15</v>
      </c>
      <c r="S13" s="1" t="s">
        <v>132</v>
      </c>
      <c r="T13" s="1">
        <v>12</v>
      </c>
      <c r="U13" s="1">
        <v>15</v>
      </c>
      <c r="V13" s="83">
        <v>0.3</v>
      </c>
    </row>
    <row r="14" spans="1:22" x14ac:dyDescent="0.25">
      <c r="A14"/>
      <c r="E14" s="14">
        <v>6</v>
      </c>
      <c r="F14" s="15">
        <v>5</v>
      </c>
      <c r="G14" s="15">
        <v>22</v>
      </c>
      <c r="H14" s="11">
        <v>15</v>
      </c>
      <c r="I14" s="12">
        <v>0.25</v>
      </c>
      <c r="J14" s="16">
        <f t="shared" si="0"/>
        <v>1.0561</v>
      </c>
      <c r="N14" s="82"/>
      <c r="O14" s="1">
        <f>SUM(O11:O13)</f>
        <v>383</v>
      </c>
    </row>
    <row r="15" spans="1:22" x14ac:dyDescent="0.25">
      <c r="A15"/>
      <c r="E15" s="14">
        <v>7</v>
      </c>
      <c r="F15" s="15">
        <v>6</v>
      </c>
      <c r="G15" s="15">
        <v>22</v>
      </c>
      <c r="H15" s="11">
        <v>15</v>
      </c>
      <c r="I15" s="12">
        <v>0.25</v>
      </c>
      <c r="J15" s="16">
        <f t="shared" si="0"/>
        <v>1.0561</v>
      </c>
      <c r="N15" s="82" t="s">
        <v>127</v>
      </c>
      <c r="O15" s="1">
        <v>365</v>
      </c>
    </row>
    <row r="16" spans="1:22" x14ac:dyDescent="0.25">
      <c r="A16"/>
      <c r="E16" s="14">
        <v>8</v>
      </c>
      <c r="F16" s="15">
        <v>7</v>
      </c>
      <c r="G16" s="15">
        <v>22</v>
      </c>
      <c r="H16" s="11">
        <v>15</v>
      </c>
      <c r="I16" s="12">
        <v>0.25</v>
      </c>
      <c r="J16" s="16">
        <f t="shared" si="0"/>
        <v>1.0561</v>
      </c>
      <c r="O16" s="1">
        <f>O14/O15</f>
        <v>1.0493150684931507</v>
      </c>
    </row>
    <row r="17" spans="1:15" x14ac:dyDescent="0.25">
      <c r="A17"/>
      <c r="E17" s="14">
        <v>9</v>
      </c>
      <c r="F17" s="15">
        <v>8</v>
      </c>
      <c r="G17" s="15">
        <v>22</v>
      </c>
      <c r="H17" s="11">
        <v>15</v>
      </c>
      <c r="I17" s="12">
        <v>0.25</v>
      </c>
      <c r="J17" s="16">
        <f t="shared" si="0"/>
        <v>1.0561</v>
      </c>
    </row>
    <row r="18" spans="1:15" x14ac:dyDescent="0.25">
      <c r="A18"/>
      <c r="E18" s="14">
        <v>10</v>
      </c>
      <c r="F18" s="15">
        <v>9</v>
      </c>
      <c r="G18" s="15">
        <v>22</v>
      </c>
      <c r="H18" s="11">
        <v>15</v>
      </c>
      <c r="I18" s="12">
        <v>0.25</v>
      </c>
      <c r="J18" s="16">
        <f t="shared" si="0"/>
        <v>1.0561</v>
      </c>
    </row>
    <row r="19" spans="1:15" x14ac:dyDescent="0.25">
      <c r="A19"/>
      <c r="E19" s="14">
        <v>11</v>
      </c>
      <c r="F19" s="15">
        <v>10</v>
      </c>
      <c r="G19" s="15">
        <v>24</v>
      </c>
      <c r="H19" s="11">
        <v>15</v>
      </c>
      <c r="I19" s="12">
        <v>0.25</v>
      </c>
      <c r="J19" s="16">
        <f t="shared" si="0"/>
        <v>1.0575000000000001</v>
      </c>
    </row>
    <row r="20" spans="1:15" ht="15.75" thickBot="1" x14ac:dyDescent="0.3">
      <c r="A20"/>
    </row>
    <row r="21" spans="1:15" s="2" customFormat="1" x14ac:dyDescent="0.25">
      <c r="A21"/>
      <c r="E21" s="69" t="str">
        <f>H1</f>
        <v>LA GENEROSA SA DE CV</v>
      </c>
      <c r="F21" s="70"/>
      <c r="G21" s="70"/>
      <c r="H21" s="70"/>
      <c r="I21" s="70"/>
      <c r="J21" s="71"/>
      <c r="K21" s="1"/>
      <c r="L21" s="1"/>
    </row>
    <row r="22" spans="1:15" s="2" customFormat="1" ht="15.75" thickBot="1" x14ac:dyDescent="0.3">
      <c r="A22"/>
      <c r="E22" s="72" t="s">
        <v>112</v>
      </c>
      <c r="F22" s="73"/>
      <c r="G22" s="73"/>
      <c r="H22" s="73"/>
      <c r="I22" s="73"/>
      <c r="J22" s="74"/>
      <c r="K22" s="1"/>
      <c r="L22" s="1"/>
    </row>
    <row r="23" spans="1:15" s="2" customFormat="1" x14ac:dyDescent="0.25">
      <c r="A23"/>
      <c r="E23" s="75" t="s">
        <v>6</v>
      </c>
      <c r="F23" s="75" t="s">
        <v>7</v>
      </c>
      <c r="G23" s="75" t="s">
        <v>8</v>
      </c>
      <c r="H23" s="62" t="s">
        <v>9</v>
      </c>
      <c r="I23" s="64" t="s">
        <v>10</v>
      </c>
      <c r="J23" s="66" t="s">
        <v>11</v>
      </c>
      <c r="K23" s="1"/>
      <c r="L23" s="1"/>
    </row>
    <row r="24" spans="1:15" s="2" customFormat="1" ht="15.75" thickBot="1" x14ac:dyDescent="0.3">
      <c r="A24"/>
      <c r="E24" s="76"/>
      <c r="F24" s="76"/>
      <c r="G24" s="76"/>
      <c r="H24" s="63"/>
      <c r="I24" s="65"/>
      <c r="J24" s="67"/>
      <c r="K24" s="1"/>
      <c r="L24" s="1"/>
    </row>
    <row r="25" spans="1:15" s="2" customFormat="1" x14ac:dyDescent="0.25">
      <c r="A25"/>
      <c r="E25" s="9">
        <v>1</v>
      </c>
      <c r="F25" s="10">
        <v>0</v>
      </c>
      <c r="G25" s="10">
        <v>14</v>
      </c>
      <c r="H25" s="11">
        <v>30</v>
      </c>
      <c r="I25" s="12">
        <v>0.5</v>
      </c>
      <c r="J25" s="13">
        <f>TRUNC((((I25*G25)+H25)/365+1),4)</f>
        <v>1.1012999999999999</v>
      </c>
      <c r="K25" s="1"/>
      <c r="L25" s="1"/>
      <c r="N25" s="82" t="s">
        <v>126</v>
      </c>
      <c r="O25" s="1">
        <v>365</v>
      </c>
    </row>
    <row r="26" spans="1:15" s="2" customFormat="1" x14ac:dyDescent="0.25">
      <c r="A26"/>
      <c r="E26" s="14">
        <v>2</v>
      </c>
      <c r="F26" s="15">
        <v>1</v>
      </c>
      <c r="G26" s="15">
        <v>14</v>
      </c>
      <c r="H26" s="11">
        <v>30</v>
      </c>
      <c r="I26" s="12">
        <v>0.5</v>
      </c>
      <c r="J26" s="16">
        <f t="shared" ref="J26:J35" si="1">TRUNC((((I26*G26)+H26)/365+1),4)</f>
        <v>1.1012999999999999</v>
      </c>
      <c r="K26" s="1"/>
      <c r="L26" s="1"/>
      <c r="N26" s="82" t="s">
        <v>75</v>
      </c>
      <c r="O26" s="1">
        <f>14*0.5</f>
        <v>7</v>
      </c>
    </row>
    <row r="27" spans="1:15" s="2" customFormat="1" x14ac:dyDescent="0.25">
      <c r="A27"/>
      <c r="E27" s="14">
        <v>3</v>
      </c>
      <c r="F27" s="15">
        <v>2</v>
      </c>
      <c r="G27" s="15">
        <v>18</v>
      </c>
      <c r="H27" s="11">
        <v>30</v>
      </c>
      <c r="I27" s="12">
        <v>0.5</v>
      </c>
      <c r="J27" s="16">
        <f t="shared" si="1"/>
        <v>1.1068</v>
      </c>
      <c r="K27" s="1"/>
      <c r="L27" s="1"/>
      <c r="N27" s="82" t="s">
        <v>9</v>
      </c>
      <c r="O27" s="1">
        <v>30</v>
      </c>
    </row>
    <row r="28" spans="1:15" s="2" customFormat="1" x14ac:dyDescent="0.25">
      <c r="A28"/>
      <c r="E28" s="14">
        <v>4</v>
      </c>
      <c r="F28" s="15">
        <v>3</v>
      </c>
      <c r="G28" s="15">
        <v>18</v>
      </c>
      <c r="H28" s="11">
        <v>30</v>
      </c>
      <c r="I28" s="12">
        <v>0.5</v>
      </c>
      <c r="J28" s="16">
        <f t="shared" si="1"/>
        <v>1.1068</v>
      </c>
      <c r="K28" s="1"/>
      <c r="L28" s="1"/>
      <c r="N28" s="82"/>
      <c r="O28" s="1">
        <f>SUM(O25:O27)</f>
        <v>402</v>
      </c>
    </row>
    <row r="29" spans="1:15" s="2" customFormat="1" x14ac:dyDescent="0.25">
      <c r="A29"/>
      <c r="E29" s="14">
        <v>5</v>
      </c>
      <c r="F29" s="15">
        <v>4</v>
      </c>
      <c r="G29" s="15">
        <v>20</v>
      </c>
      <c r="H29" s="11">
        <v>30</v>
      </c>
      <c r="I29" s="12">
        <v>0.5</v>
      </c>
      <c r="J29" s="16">
        <f t="shared" si="1"/>
        <v>1.1094999999999999</v>
      </c>
      <c r="K29" s="1"/>
      <c r="L29" s="1"/>
      <c r="N29" s="82" t="s">
        <v>127</v>
      </c>
      <c r="O29" s="1">
        <v>365</v>
      </c>
    </row>
    <row r="30" spans="1:15" s="2" customFormat="1" x14ac:dyDescent="0.25">
      <c r="A30"/>
      <c r="E30" s="14">
        <v>6</v>
      </c>
      <c r="F30" s="15">
        <v>5</v>
      </c>
      <c r="G30" s="15">
        <v>22</v>
      </c>
      <c r="H30" s="11">
        <v>30</v>
      </c>
      <c r="I30" s="12">
        <v>0.5</v>
      </c>
      <c r="J30" s="16">
        <f t="shared" si="1"/>
        <v>1.1123000000000001</v>
      </c>
      <c r="K30" s="1"/>
      <c r="L30" s="1"/>
      <c r="N30" s="1"/>
      <c r="O30" s="1">
        <f>TRUNC(O28/O29,4)</f>
        <v>1.1012999999999999</v>
      </c>
    </row>
    <row r="31" spans="1:15" s="2" customFormat="1" x14ac:dyDescent="0.25">
      <c r="A31"/>
      <c r="E31" s="14">
        <v>7</v>
      </c>
      <c r="F31" s="15">
        <v>6</v>
      </c>
      <c r="G31" s="15">
        <v>22</v>
      </c>
      <c r="H31" s="11">
        <v>30</v>
      </c>
      <c r="I31" s="12">
        <v>0.5</v>
      </c>
      <c r="J31" s="16">
        <f t="shared" si="1"/>
        <v>1.1123000000000001</v>
      </c>
      <c r="K31" s="1"/>
      <c r="L31" s="1"/>
      <c r="N31" s="1"/>
      <c r="O31" s="1"/>
    </row>
    <row r="32" spans="1:15" s="2" customFormat="1" x14ac:dyDescent="0.25">
      <c r="A32"/>
      <c r="E32" s="14">
        <v>8</v>
      </c>
      <c r="F32" s="15">
        <v>7</v>
      </c>
      <c r="G32" s="15">
        <v>22</v>
      </c>
      <c r="H32" s="11">
        <v>30</v>
      </c>
      <c r="I32" s="12">
        <v>0.5</v>
      </c>
      <c r="J32" s="16">
        <f t="shared" si="1"/>
        <v>1.1123000000000001</v>
      </c>
      <c r="K32" s="1"/>
      <c r="L32" s="1"/>
    </row>
    <row r="33" spans="1:21" s="2" customFormat="1" x14ac:dyDescent="0.25">
      <c r="A33"/>
      <c r="E33" s="14">
        <v>9</v>
      </c>
      <c r="F33" s="15">
        <v>8</v>
      </c>
      <c r="G33" s="15">
        <v>22</v>
      </c>
      <c r="H33" s="11">
        <v>30</v>
      </c>
      <c r="I33" s="12">
        <v>0.5</v>
      </c>
      <c r="J33" s="16">
        <f t="shared" si="1"/>
        <v>1.1123000000000001</v>
      </c>
      <c r="K33" s="1"/>
      <c r="L33" s="1"/>
      <c r="S33" s="1"/>
      <c r="T33" s="1"/>
      <c r="U33" s="1"/>
    </row>
    <row r="34" spans="1:21" s="2" customFormat="1" x14ac:dyDescent="0.25">
      <c r="A34"/>
      <c r="E34" s="14">
        <v>10</v>
      </c>
      <c r="F34" s="15">
        <v>9</v>
      </c>
      <c r="G34" s="15">
        <v>22</v>
      </c>
      <c r="H34" s="11">
        <v>30</v>
      </c>
      <c r="I34" s="12">
        <v>0.5</v>
      </c>
      <c r="J34" s="16">
        <f t="shared" si="1"/>
        <v>1.1123000000000001</v>
      </c>
      <c r="K34" s="1"/>
      <c r="L34" s="1"/>
      <c r="S34" s="1"/>
      <c r="T34" s="1"/>
      <c r="U34" s="1"/>
    </row>
    <row r="35" spans="1:21" s="2" customFormat="1" x14ac:dyDescent="0.25">
      <c r="A35"/>
      <c r="E35" s="14">
        <v>11</v>
      </c>
      <c r="F35" s="15">
        <v>10</v>
      </c>
      <c r="G35" s="15">
        <v>24</v>
      </c>
      <c r="H35" s="11">
        <v>30</v>
      </c>
      <c r="I35" s="12">
        <v>0.5</v>
      </c>
      <c r="J35" s="16">
        <f t="shared" si="1"/>
        <v>1.115</v>
      </c>
      <c r="K35" s="1"/>
      <c r="L35" s="1"/>
      <c r="S35" s="1"/>
      <c r="T35" s="1"/>
      <c r="U35" s="1"/>
    </row>
    <row r="36" spans="1:21" s="2" customFormat="1" x14ac:dyDescent="0.25">
      <c r="A3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s="2" customFormat="1" x14ac:dyDescent="0.25">
      <c r="A3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s="2" customFormat="1" ht="14.45" customHeight="1" x14ac:dyDescent="0.25">
      <c r="A38"/>
      <c r="E38" s="27" t="s">
        <v>29</v>
      </c>
      <c r="F38" s="68" t="s">
        <v>104</v>
      </c>
      <c r="G38" s="68"/>
      <c r="H38" s="68"/>
      <c r="I38" s="68"/>
      <c r="J38" s="6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s="2" customFormat="1" x14ac:dyDescent="0.25">
      <c r="A39"/>
      <c r="F39" s="68"/>
      <c r="G39" s="68"/>
      <c r="H39" s="68"/>
      <c r="I39" s="68"/>
      <c r="J39" s="6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s="2" customFormat="1" x14ac:dyDescent="0.25">
      <c r="A40"/>
      <c r="F40" s="68"/>
      <c r="G40" s="68"/>
      <c r="H40" s="68"/>
      <c r="I40" s="68"/>
      <c r="J40" s="6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s="2" customFormat="1" x14ac:dyDescent="0.25">
      <c r="A4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s="2" customFormat="1" x14ac:dyDescent="0.25">
      <c r="A4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2" customFormat="1" x14ac:dyDescent="0.25">
      <c r="A4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s="2" customFormat="1" x14ac:dyDescent="0.25">
      <c r="A4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s="2" customFormat="1" x14ac:dyDescent="0.25">
      <c r="A4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s="2" customFormat="1" x14ac:dyDescent="0.25">
      <c r="A4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s="2" customFormat="1" x14ac:dyDescent="0.25">
      <c r="A4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s="2" customFormat="1" x14ac:dyDescent="0.25">
      <c r="A4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s="2" customFormat="1" x14ac:dyDescent="0.25">
      <c r="A4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s="2" customFormat="1" x14ac:dyDescent="0.25">
      <c r="A50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s="2" customFormat="1" x14ac:dyDescent="0.25">
      <c r="A5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s="2" customFormat="1" x14ac:dyDescent="0.25">
      <c r="A5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s="2" customFormat="1" x14ac:dyDescent="0.25">
      <c r="A5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2" customFormat="1" x14ac:dyDescent="0.25">
      <c r="A5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s="2" customFormat="1" x14ac:dyDescent="0.25">
      <c r="A5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s="2" customFormat="1" x14ac:dyDescent="0.25">
      <c r="A5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s="2" customFormat="1" x14ac:dyDescent="0.25">
      <c r="A5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s="2" customFormat="1" x14ac:dyDescent="0.25">
      <c r="A5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s="2" customFormat="1" x14ac:dyDescent="0.25">
      <c r="A59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s="2" customFormat="1" x14ac:dyDescent="0.25">
      <c r="A60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s="2" customFormat="1" x14ac:dyDescent="0.25">
      <c r="A6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s="2" customFormat="1" x14ac:dyDescent="0.25">
      <c r="A6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s="2" customFormat="1" x14ac:dyDescent="0.25">
      <c r="A6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s="2" customFormat="1" x14ac:dyDescent="0.25">
      <c r="A6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s="2" customFormat="1" x14ac:dyDescent="0.25">
      <c r="A6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2" customFormat="1" x14ac:dyDescent="0.25">
      <c r="A66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s="2" customFormat="1" x14ac:dyDescent="0.25">
      <c r="A6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s="2" customFormat="1" x14ac:dyDescent="0.25">
      <c r="A6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s="2" customFormat="1" x14ac:dyDescent="0.25">
      <c r="A69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s="2" customFormat="1" x14ac:dyDescent="0.25">
      <c r="A7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s="2" customFormat="1" x14ac:dyDescent="0.25">
      <c r="A7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s="2" customFormat="1" x14ac:dyDescent="0.25">
      <c r="A7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s="2" customFormat="1" x14ac:dyDescent="0.25">
      <c r="A7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s="2" customFormat="1" x14ac:dyDescent="0.25">
      <c r="A7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s="2" customFormat="1" x14ac:dyDescent="0.25">
      <c r="A7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s="2" customFormat="1" x14ac:dyDescent="0.25">
      <c r="A76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s="2" customFormat="1" x14ac:dyDescent="0.25">
      <c r="A7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s="2" customFormat="1" x14ac:dyDescent="0.25">
      <c r="A78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s="2" customFormat="1" x14ac:dyDescent="0.25">
      <c r="A79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s="2" customFormat="1" x14ac:dyDescent="0.25">
      <c r="A80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s="2" customFormat="1" x14ac:dyDescent="0.25">
      <c r="A8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s="2" customFormat="1" x14ac:dyDescent="0.25">
      <c r="A8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s="2" customFormat="1" x14ac:dyDescent="0.25">
      <c r="A8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s="2" customFormat="1" x14ac:dyDescent="0.25">
      <c r="A8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s="2" customFormat="1" x14ac:dyDescent="0.25">
      <c r="A8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s="2" customFormat="1" x14ac:dyDescent="0.25">
      <c r="A8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s="2" customFormat="1" x14ac:dyDescent="0.25">
      <c r="A8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s="2" customFormat="1" x14ac:dyDescent="0.25">
      <c r="A8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s="2" customFormat="1" x14ac:dyDescent="0.25">
      <c r="A89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s="2" customFormat="1" x14ac:dyDescent="0.25">
      <c r="A9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s="2" customFormat="1" x14ac:dyDescent="0.25">
      <c r="A9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s="2" customFormat="1" x14ac:dyDescent="0.25">
      <c r="A9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s="2" customFormat="1" x14ac:dyDescent="0.25">
      <c r="A9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s="2" customFormat="1" x14ac:dyDescent="0.25">
      <c r="A9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s="2" customFormat="1" x14ac:dyDescent="0.25">
      <c r="A95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s="2" customFormat="1" x14ac:dyDescent="0.25">
      <c r="A96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s="2" customFormat="1" x14ac:dyDescent="0.25">
      <c r="A9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s="2" customFormat="1" x14ac:dyDescent="0.25">
      <c r="A9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s="2" customFormat="1" x14ac:dyDescent="0.25">
      <c r="A99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s="2" customFormat="1" x14ac:dyDescent="0.25">
      <c r="A10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s="2" customFormat="1" x14ac:dyDescent="0.25">
      <c r="A10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s="2" customFormat="1" x14ac:dyDescent="0.25">
      <c r="A10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s="2" customFormat="1" x14ac:dyDescent="0.25">
      <c r="A10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s="2" customFormat="1" x14ac:dyDescent="0.25">
      <c r="A10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s="2" customFormat="1" x14ac:dyDescent="0.25">
      <c r="A105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s="2" customFormat="1" x14ac:dyDescent="0.25">
      <c r="A10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s="2" customFormat="1" x14ac:dyDescent="0.25">
      <c r="A10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s="2" customFormat="1" x14ac:dyDescent="0.25">
      <c r="A108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s="2" customFormat="1" x14ac:dyDescent="0.25">
      <c r="A109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s="2" customFormat="1" x14ac:dyDescent="0.25">
      <c r="A11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s="2" customFormat="1" x14ac:dyDescent="0.25">
      <c r="A11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s="2" customFormat="1" x14ac:dyDescent="0.25">
      <c r="A11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s="2" customFormat="1" x14ac:dyDescent="0.25">
      <c r="A11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s="2" customFormat="1" x14ac:dyDescent="0.25">
      <c r="A11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s="2" customFormat="1" x14ac:dyDescent="0.25">
      <c r="A115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s="2" customFormat="1" x14ac:dyDescent="0.25">
      <c r="A116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s="2" customFormat="1" x14ac:dyDescent="0.25">
      <c r="A11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s="2" customFormat="1" x14ac:dyDescent="0.25">
      <c r="A118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s="2" customFormat="1" x14ac:dyDescent="0.25">
      <c r="A119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s="2" customFormat="1" x14ac:dyDescent="0.25">
      <c r="A12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s="2" customFormat="1" x14ac:dyDescent="0.25">
      <c r="A12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s="2" customFormat="1" x14ac:dyDescent="0.25">
      <c r="A12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s="2" customFormat="1" x14ac:dyDescent="0.25">
      <c r="A12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s="2" customFormat="1" x14ac:dyDescent="0.25">
      <c r="A12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s="2" customFormat="1" x14ac:dyDescent="0.25">
      <c r="A125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s="2" customFormat="1" x14ac:dyDescent="0.25">
      <c r="A126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s="2" customFormat="1" x14ac:dyDescent="0.25">
      <c r="A12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s="2" customFormat="1" x14ac:dyDescent="0.25">
      <c r="A128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s="2" customFormat="1" x14ac:dyDescent="0.25">
      <c r="A129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s="2" customFormat="1" x14ac:dyDescent="0.25">
      <c r="A130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s="2" customFormat="1" x14ac:dyDescent="0.25">
      <c r="A13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s="2" customFormat="1" x14ac:dyDescent="0.25">
      <c r="A13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s="2" customFormat="1" x14ac:dyDescent="0.25">
      <c r="A13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s="2" customFormat="1" x14ac:dyDescent="0.25">
      <c r="A13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s="2" customFormat="1" x14ac:dyDescent="0.25">
      <c r="A135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s="2" customFormat="1" x14ac:dyDescent="0.25">
      <c r="A136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s="2" customFormat="1" x14ac:dyDescent="0.25">
      <c r="A13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s="2" customFormat="1" x14ac:dyDescent="0.25">
      <c r="A138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s="2" customFormat="1" x14ac:dyDescent="0.25">
      <c r="A139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s="2" customFormat="1" x14ac:dyDescent="0.25">
      <c r="A140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s="2" customFormat="1" x14ac:dyDescent="0.25">
      <c r="A14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s="2" customFormat="1" x14ac:dyDescent="0.25">
      <c r="A14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s="2" customFormat="1" x14ac:dyDescent="0.25">
      <c r="A14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s="2" customFormat="1" x14ac:dyDescent="0.25">
      <c r="A14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s="2" customFormat="1" x14ac:dyDescent="0.25">
      <c r="A145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s="2" customFormat="1" x14ac:dyDescent="0.25">
      <c r="A146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s="2" customFormat="1" x14ac:dyDescent="0.25">
      <c r="A14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s="2" customFormat="1" x14ac:dyDescent="0.25">
      <c r="A148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s="2" customFormat="1" x14ac:dyDescent="0.25">
      <c r="A149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s="2" customFormat="1" x14ac:dyDescent="0.25">
      <c r="A150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s="2" customFormat="1" x14ac:dyDescent="0.25">
      <c r="A15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s="2" customFormat="1" x14ac:dyDescent="0.25">
      <c r="A15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s="2" customFormat="1" x14ac:dyDescent="0.25">
      <c r="A15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s="2" customFormat="1" x14ac:dyDescent="0.25">
      <c r="A15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s="2" customFormat="1" x14ac:dyDescent="0.25">
      <c r="A155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s="2" customFormat="1" x14ac:dyDescent="0.25">
      <c r="A156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s="2" customFormat="1" x14ac:dyDescent="0.25">
      <c r="A15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s="2" customFormat="1" x14ac:dyDescent="0.25">
      <c r="A158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s="2" customFormat="1" x14ac:dyDescent="0.25">
      <c r="A159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s="2" customFormat="1" x14ac:dyDescent="0.25">
      <c r="A160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s="2" customFormat="1" x14ac:dyDescent="0.25">
      <c r="A16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s="2" customFormat="1" x14ac:dyDescent="0.25">
      <c r="A16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s="2" customFormat="1" x14ac:dyDescent="0.25">
      <c r="A16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s="2" customFormat="1" x14ac:dyDescent="0.25">
      <c r="A16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s="2" customFormat="1" x14ac:dyDescent="0.25">
      <c r="A165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s="2" customFormat="1" x14ac:dyDescent="0.25">
      <c r="A166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s="2" customFormat="1" x14ac:dyDescent="0.25">
      <c r="A16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s="2" customFormat="1" x14ac:dyDescent="0.25">
      <c r="A168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s="2" customFormat="1" x14ac:dyDescent="0.25">
      <c r="A169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s="2" customFormat="1" x14ac:dyDescent="0.25">
      <c r="A170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s="2" customFormat="1" x14ac:dyDescent="0.25">
      <c r="A17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s="2" customFormat="1" x14ac:dyDescent="0.25">
      <c r="A17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s="2" customFormat="1" x14ac:dyDescent="0.25">
      <c r="A17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s="2" customFormat="1" x14ac:dyDescent="0.25">
      <c r="A17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s="2" customFormat="1" x14ac:dyDescent="0.25">
      <c r="A175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s="2" customFormat="1" x14ac:dyDescent="0.25">
      <c r="A176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s="2" customFormat="1" x14ac:dyDescent="0.25">
      <c r="A17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s="2" customFormat="1" x14ac:dyDescent="0.25">
      <c r="A178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s="2" customFormat="1" x14ac:dyDescent="0.25">
      <c r="A179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s="2" customFormat="1" x14ac:dyDescent="0.25">
      <c r="A180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s="2" customFormat="1" x14ac:dyDescent="0.25">
      <c r="A18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s="2" customFormat="1" x14ac:dyDescent="0.25">
      <c r="A18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s="2" customFormat="1" x14ac:dyDescent="0.25">
      <c r="A18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s="2" customFormat="1" x14ac:dyDescent="0.25">
      <c r="A18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s="2" customFormat="1" x14ac:dyDescent="0.25">
      <c r="A185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s="2" customFormat="1" x14ac:dyDescent="0.25">
      <c r="A186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s="2" customFormat="1" x14ac:dyDescent="0.25">
      <c r="A18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s="2" customFormat="1" x14ac:dyDescent="0.25">
      <c r="A188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s="2" customFormat="1" x14ac:dyDescent="0.25">
      <c r="A189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s="2" customFormat="1" x14ac:dyDescent="0.25">
      <c r="A190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s="2" customFormat="1" x14ac:dyDescent="0.25">
      <c r="A19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s="2" customFormat="1" x14ac:dyDescent="0.25">
      <c r="A19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s="2" customFormat="1" x14ac:dyDescent="0.25">
      <c r="A19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s="2" customFormat="1" x14ac:dyDescent="0.25">
      <c r="A19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s="2" customFormat="1" x14ac:dyDescent="0.25">
      <c r="A195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s="2" customFormat="1" x14ac:dyDescent="0.25">
      <c r="A196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s="2" customFormat="1" x14ac:dyDescent="0.25">
      <c r="A197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s="2" customFormat="1" x14ac:dyDescent="0.25">
      <c r="A198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s="2" customFormat="1" x14ac:dyDescent="0.25">
      <c r="A199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s="2" customFormat="1" x14ac:dyDescent="0.25">
      <c r="A200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s="2" customFormat="1" x14ac:dyDescent="0.25">
      <c r="A20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s="2" customFormat="1" x14ac:dyDescent="0.25">
      <c r="A20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s="2" customFormat="1" x14ac:dyDescent="0.25">
      <c r="A20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s="2" customFormat="1" x14ac:dyDescent="0.25">
      <c r="A20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s="2" customFormat="1" x14ac:dyDescent="0.25">
      <c r="A205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s="2" customFormat="1" x14ac:dyDescent="0.25">
      <c r="A206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s="2" customFormat="1" x14ac:dyDescent="0.25">
      <c r="A207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s="2" customFormat="1" x14ac:dyDescent="0.25">
      <c r="A208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s="2" customFormat="1" x14ac:dyDescent="0.25">
      <c r="A209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s="2" customFormat="1" x14ac:dyDescent="0.25">
      <c r="A210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s="2" customFormat="1" x14ac:dyDescent="0.25">
      <c r="A21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s="2" customFormat="1" x14ac:dyDescent="0.25">
      <c r="A21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s="2" customFormat="1" x14ac:dyDescent="0.25">
      <c r="A21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s="2" customFormat="1" x14ac:dyDescent="0.25">
      <c r="A21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s="2" customFormat="1" x14ac:dyDescent="0.25">
      <c r="A215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s="2" customFormat="1" x14ac:dyDescent="0.25">
      <c r="A216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s="2" customFormat="1" x14ac:dyDescent="0.25">
      <c r="A217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s="2" customFormat="1" x14ac:dyDescent="0.25">
      <c r="A218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s="2" customFormat="1" x14ac:dyDescent="0.25">
      <c r="A219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s="2" customFormat="1" x14ac:dyDescent="0.25">
      <c r="A220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s="2" customFormat="1" x14ac:dyDescent="0.25">
      <c r="A22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s="2" customFormat="1" x14ac:dyDescent="0.25">
      <c r="A22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s="2" customFormat="1" x14ac:dyDescent="0.25">
      <c r="A22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s="2" customFormat="1" x14ac:dyDescent="0.25">
      <c r="A22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s="2" customFormat="1" x14ac:dyDescent="0.25">
      <c r="A225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s="2" customFormat="1" x14ac:dyDescent="0.25">
      <c r="A226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s="2" customFormat="1" x14ac:dyDescent="0.25">
      <c r="A227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s="2" customFormat="1" x14ac:dyDescent="0.25">
      <c r="A228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s="2" customFormat="1" x14ac:dyDescent="0.25">
      <c r="A229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s="2" customFormat="1" x14ac:dyDescent="0.25">
      <c r="A230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s="2" customFormat="1" x14ac:dyDescent="0.25">
      <c r="A23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s="2" customFormat="1" x14ac:dyDescent="0.25">
      <c r="A23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s="2" customFormat="1" x14ac:dyDescent="0.25">
      <c r="A23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s="2" customFormat="1" x14ac:dyDescent="0.25">
      <c r="A23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s="2" customFormat="1" x14ac:dyDescent="0.25">
      <c r="A235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s="2" customFormat="1" x14ac:dyDescent="0.25">
      <c r="A236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s="2" customFormat="1" x14ac:dyDescent="0.25">
      <c r="A237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s="2" customFormat="1" x14ac:dyDescent="0.25">
      <c r="A238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s="2" customFormat="1" x14ac:dyDescent="0.25">
      <c r="A239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s="2" customFormat="1" x14ac:dyDescent="0.25">
      <c r="A240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s="2" customFormat="1" x14ac:dyDescent="0.25">
      <c r="A24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s="2" customFormat="1" x14ac:dyDescent="0.25">
      <c r="A242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s="2" customFormat="1" x14ac:dyDescent="0.25">
      <c r="A24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s="2" customFormat="1" x14ac:dyDescent="0.25">
      <c r="A24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s="2" customFormat="1" x14ac:dyDescent="0.25">
      <c r="A245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s="2" customFormat="1" x14ac:dyDescent="0.25">
      <c r="A246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s="2" customFormat="1" x14ac:dyDescent="0.25">
      <c r="A247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s="2" customFormat="1" x14ac:dyDescent="0.25">
      <c r="A248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s="2" customFormat="1" x14ac:dyDescent="0.25">
      <c r="A249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s="2" customFormat="1" x14ac:dyDescent="0.25">
      <c r="A250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s="2" customFormat="1" x14ac:dyDescent="0.25">
      <c r="A25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s="2" customFormat="1" x14ac:dyDescent="0.25">
      <c r="A252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s="2" customFormat="1" x14ac:dyDescent="0.25">
      <c r="A25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s="2" customFormat="1" x14ac:dyDescent="0.25">
      <c r="A25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s="2" customFormat="1" x14ac:dyDescent="0.25">
      <c r="A255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s="2" customFormat="1" x14ac:dyDescent="0.25">
      <c r="A256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s="2" customFormat="1" x14ac:dyDescent="0.25">
      <c r="A257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s="2" customFormat="1" x14ac:dyDescent="0.25">
      <c r="A258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s="2" customFormat="1" x14ac:dyDescent="0.25">
      <c r="A259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s="2" customFormat="1" x14ac:dyDescent="0.25">
      <c r="A260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s="2" customFormat="1" x14ac:dyDescent="0.25">
      <c r="A26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s="2" customFormat="1" x14ac:dyDescent="0.25">
      <c r="A262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s="2" customFormat="1" x14ac:dyDescent="0.25">
      <c r="A26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s="2" customFormat="1" x14ac:dyDescent="0.25">
      <c r="A26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s="2" customFormat="1" x14ac:dyDescent="0.25">
      <c r="A265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s="2" customFormat="1" x14ac:dyDescent="0.25">
      <c r="A266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s="2" customFormat="1" x14ac:dyDescent="0.25">
      <c r="A267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s="2" customFormat="1" x14ac:dyDescent="0.25">
      <c r="A268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s="2" customFormat="1" x14ac:dyDescent="0.25">
      <c r="A269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s="2" customFormat="1" x14ac:dyDescent="0.25">
      <c r="A270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s="2" customFormat="1" x14ac:dyDescent="0.25">
      <c r="A27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s="2" customFormat="1" x14ac:dyDescent="0.25">
      <c r="A272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s="2" customFormat="1" x14ac:dyDescent="0.25">
      <c r="A27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s="2" customFormat="1" x14ac:dyDescent="0.25">
      <c r="A27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s="2" customFormat="1" x14ac:dyDescent="0.25">
      <c r="A275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s="2" customFormat="1" x14ac:dyDescent="0.25">
      <c r="A276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s="2" customFormat="1" x14ac:dyDescent="0.25">
      <c r="A277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s="2" customFormat="1" x14ac:dyDescent="0.25">
      <c r="A278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s="2" customFormat="1" x14ac:dyDescent="0.25">
      <c r="A279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s="2" customFormat="1" x14ac:dyDescent="0.25">
      <c r="A280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s="2" customFormat="1" x14ac:dyDescent="0.25">
      <c r="A28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s="2" customFormat="1" x14ac:dyDescent="0.25">
      <c r="A282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s="2" customFormat="1" x14ac:dyDescent="0.25">
      <c r="A28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s="2" customFormat="1" x14ac:dyDescent="0.25">
      <c r="A28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s="2" customFormat="1" x14ac:dyDescent="0.25">
      <c r="A285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s="2" customFormat="1" x14ac:dyDescent="0.25">
      <c r="A286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s="2" customFormat="1" x14ac:dyDescent="0.25">
      <c r="A287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s="2" customFormat="1" x14ac:dyDescent="0.25">
      <c r="A288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s="2" customFormat="1" x14ac:dyDescent="0.25">
      <c r="A289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s="2" customFormat="1" x14ac:dyDescent="0.25">
      <c r="A290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s="2" customFormat="1" x14ac:dyDescent="0.25">
      <c r="A29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s="2" customFormat="1" x14ac:dyDescent="0.25">
      <c r="A292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s="2" customFormat="1" x14ac:dyDescent="0.25">
      <c r="A29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s="2" customFormat="1" x14ac:dyDescent="0.25">
      <c r="A29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s="2" customFormat="1" x14ac:dyDescent="0.25">
      <c r="A295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s="2" customFormat="1" x14ac:dyDescent="0.25">
      <c r="A296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s="2" customFormat="1" x14ac:dyDescent="0.25">
      <c r="A297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s="2" customFormat="1" x14ac:dyDescent="0.25">
      <c r="A298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s="2" customFormat="1" x14ac:dyDescent="0.25">
      <c r="A299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s="2" customFormat="1" x14ac:dyDescent="0.25">
      <c r="A300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s="2" customFormat="1" x14ac:dyDescent="0.25">
      <c r="A30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s="2" customFormat="1" x14ac:dyDescent="0.25">
      <c r="A302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s="2" customFormat="1" x14ac:dyDescent="0.25">
      <c r="A30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s="2" customFormat="1" x14ac:dyDescent="0.25">
      <c r="A30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s="2" customFormat="1" x14ac:dyDescent="0.25">
      <c r="A305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s="2" customFormat="1" x14ac:dyDescent="0.25">
      <c r="A306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s="2" customFormat="1" x14ac:dyDescent="0.25">
      <c r="A307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s="2" customFormat="1" x14ac:dyDescent="0.25">
      <c r="A308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s="2" customFormat="1" x14ac:dyDescent="0.25">
      <c r="A309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s="2" customFormat="1" x14ac:dyDescent="0.25">
      <c r="A310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s="2" customFormat="1" x14ac:dyDescent="0.25">
      <c r="A31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s="2" customFormat="1" x14ac:dyDescent="0.25">
      <c r="A312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s="2" customFormat="1" x14ac:dyDescent="0.25">
      <c r="A31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s="2" customFormat="1" x14ac:dyDescent="0.25">
      <c r="A31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s="2" customFormat="1" x14ac:dyDescent="0.25">
      <c r="A315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s="2" customFormat="1" x14ac:dyDescent="0.25">
      <c r="A316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s="2" customFormat="1" x14ac:dyDescent="0.25">
      <c r="A317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s="2" customFormat="1" x14ac:dyDescent="0.25">
      <c r="A318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s="2" customFormat="1" x14ac:dyDescent="0.25">
      <c r="A319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s="2" customFormat="1" x14ac:dyDescent="0.25">
      <c r="A320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s="2" customFormat="1" x14ac:dyDescent="0.25">
      <c r="A32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s="2" customFormat="1" x14ac:dyDescent="0.25">
      <c r="A322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s="2" customFormat="1" x14ac:dyDescent="0.25">
      <c r="A32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s="2" customFormat="1" x14ac:dyDescent="0.25">
      <c r="A32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s="2" customFormat="1" x14ac:dyDescent="0.25">
      <c r="A325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s="2" customFormat="1" x14ac:dyDescent="0.25">
      <c r="A326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s="2" customFormat="1" x14ac:dyDescent="0.25">
      <c r="A327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s="2" customFormat="1" x14ac:dyDescent="0.25">
      <c r="A328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s="2" customFormat="1" x14ac:dyDescent="0.25">
      <c r="A329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s="2" customFormat="1" x14ac:dyDescent="0.25">
      <c r="A330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s="2" customFormat="1" x14ac:dyDescent="0.25">
      <c r="A33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s="2" customFormat="1" x14ac:dyDescent="0.25">
      <c r="A332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s="2" customFormat="1" x14ac:dyDescent="0.25">
      <c r="A33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s="2" customFormat="1" x14ac:dyDescent="0.25">
      <c r="A33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s="2" customFormat="1" x14ac:dyDescent="0.25">
      <c r="A335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s="2" customFormat="1" x14ac:dyDescent="0.25">
      <c r="A336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s="2" customFormat="1" x14ac:dyDescent="0.25">
      <c r="A337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s="2" customFormat="1" x14ac:dyDescent="0.25">
      <c r="A338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s="2" customFormat="1" x14ac:dyDescent="0.25">
      <c r="A339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s="2" customFormat="1" x14ac:dyDescent="0.25">
      <c r="A340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s="2" customFormat="1" x14ac:dyDescent="0.25">
      <c r="A34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s="2" customFormat="1" x14ac:dyDescent="0.25">
      <c r="A342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s="2" customFormat="1" x14ac:dyDescent="0.25">
      <c r="A34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s="2" customFormat="1" x14ac:dyDescent="0.25">
      <c r="A34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s="2" customFormat="1" x14ac:dyDescent="0.25">
      <c r="A345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s="2" customFormat="1" x14ac:dyDescent="0.25">
      <c r="A346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s="2" customFormat="1" x14ac:dyDescent="0.25">
      <c r="A347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1:21" s="2" customFormat="1" x14ac:dyDescent="0.25">
      <c r="A348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1:21" s="2" customFormat="1" x14ac:dyDescent="0.25">
      <c r="A349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1:21" s="2" customFormat="1" x14ac:dyDescent="0.25">
      <c r="A350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1:21" s="2" customFormat="1" x14ac:dyDescent="0.25">
      <c r="A35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1:21" s="2" customFormat="1" x14ac:dyDescent="0.25">
      <c r="A352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1:21" s="2" customFormat="1" x14ac:dyDescent="0.25">
      <c r="A35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1:21" s="2" customFormat="1" x14ac:dyDescent="0.25">
      <c r="A35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s="2" customFormat="1" x14ac:dyDescent="0.25">
      <c r="A355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s="2" customFormat="1" x14ac:dyDescent="0.25">
      <c r="A356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1:21" s="2" customFormat="1" x14ac:dyDescent="0.25">
      <c r="A357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1:21" s="2" customFormat="1" x14ac:dyDescent="0.25">
      <c r="A358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1:21" s="2" customFormat="1" x14ac:dyDescent="0.25">
      <c r="A359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1:21" s="2" customFormat="1" x14ac:dyDescent="0.25">
      <c r="A360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1:21" s="2" customFormat="1" x14ac:dyDescent="0.25">
      <c r="A36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1:21" s="2" customFormat="1" x14ac:dyDescent="0.25">
      <c r="A362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1:21" s="2" customFormat="1" x14ac:dyDescent="0.25">
      <c r="A36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1:21" s="2" customFormat="1" x14ac:dyDescent="0.25">
      <c r="A36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1:21" s="2" customFormat="1" x14ac:dyDescent="0.25">
      <c r="A365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1:21" s="2" customFormat="1" x14ac:dyDescent="0.25">
      <c r="A366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1:21" s="2" customFormat="1" x14ac:dyDescent="0.25">
      <c r="A367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1:21" s="2" customFormat="1" x14ac:dyDescent="0.25">
      <c r="A368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1:21" s="2" customFormat="1" x14ac:dyDescent="0.25">
      <c r="A369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1:21" s="2" customFormat="1" x14ac:dyDescent="0.25">
      <c r="A370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s="2" customFormat="1" x14ac:dyDescent="0.25">
      <c r="A37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s="2" customFormat="1" x14ac:dyDescent="0.25">
      <c r="A372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s="2" customFormat="1" x14ac:dyDescent="0.25">
      <c r="A37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s="2" customFormat="1" x14ac:dyDescent="0.25">
      <c r="A37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1:21" s="2" customFormat="1" x14ac:dyDescent="0.25">
      <c r="A375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1:21" s="2" customFormat="1" x14ac:dyDescent="0.25">
      <c r="A376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1:21" s="2" customFormat="1" x14ac:dyDescent="0.25">
      <c r="A377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1:21" s="2" customFormat="1" x14ac:dyDescent="0.25">
      <c r="A378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1:21" s="2" customFormat="1" x14ac:dyDescent="0.25">
      <c r="A379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1:21" s="2" customFormat="1" x14ac:dyDescent="0.25">
      <c r="A380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1:21" s="2" customFormat="1" x14ac:dyDescent="0.25">
      <c r="A38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1:21" s="2" customFormat="1" x14ac:dyDescent="0.25">
      <c r="A382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1:21" s="2" customFormat="1" x14ac:dyDescent="0.25">
      <c r="A38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1:21" s="2" customFormat="1" x14ac:dyDescent="0.25">
      <c r="A38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1:21" s="2" customFormat="1" x14ac:dyDescent="0.25">
      <c r="A385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1:21" s="2" customFormat="1" x14ac:dyDescent="0.25">
      <c r="A386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1:21" s="2" customFormat="1" x14ac:dyDescent="0.25">
      <c r="A387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1:21" s="2" customFormat="1" x14ac:dyDescent="0.25">
      <c r="A388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1:21" s="2" customFormat="1" x14ac:dyDescent="0.25">
      <c r="A389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1:21" s="2" customFormat="1" x14ac:dyDescent="0.25">
      <c r="A390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1:21" s="2" customFormat="1" x14ac:dyDescent="0.25">
      <c r="A39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1:21" s="2" customFormat="1" x14ac:dyDescent="0.25">
      <c r="A392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1:21" s="2" customFormat="1" x14ac:dyDescent="0.25">
      <c r="A39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1:21" s="2" customFormat="1" x14ac:dyDescent="0.25">
      <c r="A39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1:21" s="2" customFormat="1" x14ac:dyDescent="0.25">
      <c r="A395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1:21" s="2" customFormat="1" x14ac:dyDescent="0.25">
      <c r="A396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1:21" s="2" customFormat="1" x14ac:dyDescent="0.25">
      <c r="A397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1:21" s="2" customFormat="1" x14ac:dyDescent="0.25">
      <c r="A398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1:21" s="2" customFormat="1" x14ac:dyDescent="0.25">
      <c r="A399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1:21" s="2" customFormat="1" x14ac:dyDescent="0.25">
      <c r="A400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1:21" s="2" customFormat="1" x14ac:dyDescent="0.25">
      <c r="A40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1:21" s="2" customFormat="1" x14ac:dyDescent="0.25">
      <c r="A402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1:21" s="2" customFormat="1" x14ac:dyDescent="0.25">
      <c r="A40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s="2" customFormat="1" x14ac:dyDescent="0.25">
      <c r="A40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1:21" s="2" customFormat="1" x14ac:dyDescent="0.25">
      <c r="A405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1:21" s="2" customFormat="1" x14ac:dyDescent="0.25">
      <c r="A406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1:21" s="2" customFormat="1" x14ac:dyDescent="0.25">
      <c r="A407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1:21" s="2" customFormat="1" x14ac:dyDescent="0.25">
      <c r="A408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1:21" s="2" customFormat="1" x14ac:dyDescent="0.25">
      <c r="A409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1:21" s="2" customFormat="1" x14ac:dyDescent="0.25">
      <c r="A410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1:21" s="2" customFormat="1" x14ac:dyDescent="0.25">
      <c r="A41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1:21" s="2" customFormat="1" x14ac:dyDescent="0.25">
      <c r="A412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1:21" s="2" customFormat="1" x14ac:dyDescent="0.25">
      <c r="A41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1:21" s="2" customFormat="1" x14ac:dyDescent="0.25">
      <c r="A41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1:21" s="2" customFormat="1" x14ac:dyDescent="0.25">
      <c r="A415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1:21" s="2" customFormat="1" x14ac:dyDescent="0.25">
      <c r="A416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1:21" s="2" customFormat="1" x14ac:dyDescent="0.25">
      <c r="A417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1:21" s="2" customFormat="1" x14ac:dyDescent="0.25">
      <c r="A418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1:21" s="2" customFormat="1" x14ac:dyDescent="0.25">
      <c r="A419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1:21" s="2" customFormat="1" x14ac:dyDescent="0.25">
      <c r="A420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1:21" s="2" customFormat="1" x14ac:dyDescent="0.25">
      <c r="A42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1:21" s="2" customFormat="1" x14ac:dyDescent="0.25">
      <c r="A422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1:21" s="2" customFormat="1" x14ac:dyDescent="0.25">
      <c r="A42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1:21" s="2" customFormat="1" x14ac:dyDescent="0.25">
      <c r="A42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1:21" s="2" customFormat="1" x14ac:dyDescent="0.25">
      <c r="A425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1:21" s="2" customFormat="1" x14ac:dyDescent="0.25">
      <c r="A426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1:21" s="2" customFormat="1" x14ac:dyDescent="0.25">
      <c r="A427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1:21" s="2" customFormat="1" x14ac:dyDescent="0.25">
      <c r="A428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1:21" s="2" customFormat="1" x14ac:dyDescent="0.25">
      <c r="A429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1:21" s="2" customFormat="1" x14ac:dyDescent="0.25">
      <c r="A430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1:21" s="2" customFormat="1" x14ac:dyDescent="0.25">
      <c r="A43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1:21" s="2" customFormat="1" x14ac:dyDescent="0.25">
      <c r="A432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1:21" s="2" customFormat="1" x14ac:dyDescent="0.25">
      <c r="A43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1:21" s="2" customFormat="1" x14ac:dyDescent="0.25">
      <c r="A43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1:21" s="2" customFormat="1" x14ac:dyDescent="0.25">
      <c r="A435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1:21" s="2" customFormat="1" x14ac:dyDescent="0.25">
      <c r="A436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1:21" s="2" customFormat="1" x14ac:dyDescent="0.25">
      <c r="A437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1:21" s="2" customFormat="1" x14ac:dyDescent="0.25">
      <c r="A438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1:21" s="2" customFormat="1" x14ac:dyDescent="0.25">
      <c r="A439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1:21" s="2" customFormat="1" x14ac:dyDescent="0.25">
      <c r="A440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1:21" s="2" customFormat="1" x14ac:dyDescent="0.25">
      <c r="A44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s="2" customFormat="1" x14ac:dyDescent="0.25">
      <c r="A442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s="2" customFormat="1" x14ac:dyDescent="0.25">
      <c r="A44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1:21" s="2" customFormat="1" x14ac:dyDescent="0.25">
      <c r="A44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s="2" customFormat="1" x14ac:dyDescent="0.25">
      <c r="A445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s="2" customFormat="1" x14ac:dyDescent="0.25">
      <c r="A446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s="2" customFormat="1" x14ac:dyDescent="0.25">
      <c r="A447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s="2" customFormat="1" x14ac:dyDescent="0.25">
      <c r="A448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s="2" customFormat="1" x14ac:dyDescent="0.25">
      <c r="A449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s="2" customFormat="1" x14ac:dyDescent="0.25">
      <c r="A450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s="2" customFormat="1" x14ac:dyDescent="0.25">
      <c r="A45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s="2" customFormat="1" x14ac:dyDescent="0.25">
      <c r="A452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s="2" customFormat="1" x14ac:dyDescent="0.25">
      <c r="A45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s="2" customFormat="1" x14ac:dyDescent="0.25">
      <c r="A45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s="2" customFormat="1" x14ac:dyDescent="0.25">
      <c r="A455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s="2" customFormat="1" x14ac:dyDescent="0.25">
      <c r="A456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s="2" customFormat="1" x14ac:dyDescent="0.25">
      <c r="A457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s="2" customFormat="1" x14ac:dyDescent="0.25">
      <c r="A458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s="2" customFormat="1" x14ac:dyDescent="0.25">
      <c r="A459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s="2" customFormat="1" x14ac:dyDescent="0.25">
      <c r="A460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s="2" customFormat="1" x14ac:dyDescent="0.25">
      <c r="A46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s="2" customFormat="1" x14ac:dyDescent="0.25">
      <c r="A462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1:21" s="2" customFormat="1" x14ac:dyDescent="0.25">
      <c r="A46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1:21" s="2" customFormat="1" x14ac:dyDescent="0.25">
      <c r="A46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1:21" s="2" customFormat="1" x14ac:dyDescent="0.25">
      <c r="A465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1:21" s="2" customFormat="1" x14ac:dyDescent="0.25">
      <c r="A466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1:21" s="2" customFormat="1" x14ac:dyDescent="0.25">
      <c r="A467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1:21" s="2" customFormat="1" x14ac:dyDescent="0.25">
      <c r="A468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1:21" s="2" customFormat="1" x14ac:dyDescent="0.25">
      <c r="A469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1:21" s="2" customFormat="1" x14ac:dyDescent="0.25">
      <c r="A470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1:21" s="2" customFormat="1" x14ac:dyDescent="0.25">
      <c r="A47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1:21" s="2" customFormat="1" x14ac:dyDescent="0.25">
      <c r="A472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1:21" s="2" customFormat="1" x14ac:dyDescent="0.25">
      <c r="A47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1:21" s="2" customFormat="1" x14ac:dyDescent="0.25">
      <c r="A47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1:21" s="2" customFormat="1" x14ac:dyDescent="0.25">
      <c r="A475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1:21" s="2" customFormat="1" x14ac:dyDescent="0.25">
      <c r="A476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1:21" s="2" customFormat="1" x14ac:dyDescent="0.25">
      <c r="A477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1:21" s="2" customFormat="1" x14ac:dyDescent="0.25">
      <c r="A478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s="2" customFormat="1" x14ac:dyDescent="0.25">
      <c r="A479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1:21" s="2" customFormat="1" x14ac:dyDescent="0.25">
      <c r="A480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1:21" s="2" customFormat="1" x14ac:dyDescent="0.25">
      <c r="A48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1:21" s="2" customFormat="1" x14ac:dyDescent="0.25">
      <c r="A482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1:21" s="2" customFormat="1" x14ac:dyDescent="0.25">
      <c r="A48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1:21" s="2" customFormat="1" x14ac:dyDescent="0.25">
      <c r="A48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1:21" s="2" customFormat="1" x14ac:dyDescent="0.25">
      <c r="A485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1:21" s="2" customFormat="1" x14ac:dyDescent="0.25">
      <c r="A486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1:21" s="2" customFormat="1" x14ac:dyDescent="0.25">
      <c r="A487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1:21" s="2" customFormat="1" x14ac:dyDescent="0.25">
      <c r="A488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1:21" s="2" customFormat="1" x14ac:dyDescent="0.25">
      <c r="A489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1:21" s="2" customFormat="1" x14ac:dyDescent="0.25">
      <c r="A490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s="2" customFormat="1" x14ac:dyDescent="0.25">
      <c r="A49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1:21" s="2" customFormat="1" x14ac:dyDescent="0.25">
      <c r="A492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1:21" s="2" customFormat="1" x14ac:dyDescent="0.25">
      <c r="A49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1:21" s="2" customFormat="1" x14ac:dyDescent="0.25">
      <c r="A49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1:21" s="2" customFormat="1" x14ac:dyDescent="0.25">
      <c r="A495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1:21" s="2" customFormat="1" x14ac:dyDescent="0.25">
      <c r="A496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1:21" s="2" customFormat="1" x14ac:dyDescent="0.25">
      <c r="A497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1:21" s="2" customFormat="1" x14ac:dyDescent="0.25">
      <c r="A498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1:21" s="2" customFormat="1" x14ac:dyDescent="0.25">
      <c r="A499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1:21" s="2" customFormat="1" x14ac:dyDescent="0.25">
      <c r="A500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1:21" s="2" customFormat="1" x14ac:dyDescent="0.25">
      <c r="A50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s="2" customFormat="1" x14ac:dyDescent="0.25">
      <c r="A502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1:21" s="2" customFormat="1" x14ac:dyDescent="0.25">
      <c r="A50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1:21" s="2" customFormat="1" x14ac:dyDescent="0.25">
      <c r="A504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1:21" s="2" customFormat="1" x14ac:dyDescent="0.25">
      <c r="A505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1:21" s="2" customFormat="1" x14ac:dyDescent="0.25">
      <c r="A506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1:21" s="2" customFormat="1" x14ac:dyDescent="0.25">
      <c r="A507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1:21" s="2" customFormat="1" x14ac:dyDescent="0.25">
      <c r="A508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1:21" s="2" customFormat="1" x14ac:dyDescent="0.25">
      <c r="A509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1:21" s="2" customFormat="1" x14ac:dyDescent="0.25">
      <c r="A510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1:21" s="2" customFormat="1" x14ac:dyDescent="0.25">
      <c r="A51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1:21" s="2" customFormat="1" x14ac:dyDescent="0.25">
      <c r="A512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s="2" customFormat="1" x14ac:dyDescent="0.25">
      <c r="A51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1:21" s="2" customFormat="1" x14ac:dyDescent="0.25">
      <c r="A514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1:21" s="2" customFormat="1" x14ac:dyDescent="0.25">
      <c r="A515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1:21" s="2" customFormat="1" x14ac:dyDescent="0.25">
      <c r="A516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1:21" s="2" customFormat="1" x14ac:dyDescent="0.25">
      <c r="A517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1:21" s="2" customFormat="1" x14ac:dyDescent="0.25">
      <c r="A518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1:21" s="2" customFormat="1" x14ac:dyDescent="0.25">
      <c r="A519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1:21" s="2" customFormat="1" x14ac:dyDescent="0.25">
      <c r="A520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1:21" s="2" customFormat="1" x14ac:dyDescent="0.25">
      <c r="A52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1:21" s="2" customFormat="1" x14ac:dyDescent="0.25">
      <c r="A522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1:21" s="2" customFormat="1" x14ac:dyDescent="0.25">
      <c r="A52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1:21" s="2" customFormat="1" x14ac:dyDescent="0.25">
      <c r="A524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1:21" s="2" customFormat="1" x14ac:dyDescent="0.25">
      <c r="A525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1:21" s="2" customFormat="1" x14ac:dyDescent="0.25">
      <c r="A526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1:21" s="2" customFormat="1" x14ac:dyDescent="0.25">
      <c r="A527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1:21" s="2" customFormat="1" x14ac:dyDescent="0.25">
      <c r="A528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1:21" s="2" customFormat="1" x14ac:dyDescent="0.25">
      <c r="A529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1:21" s="2" customFormat="1" x14ac:dyDescent="0.25">
      <c r="A530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1:21" s="2" customFormat="1" x14ac:dyDescent="0.25">
      <c r="A53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1:21" s="2" customFormat="1" x14ac:dyDescent="0.25">
      <c r="A532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1:21" s="2" customFormat="1" x14ac:dyDescent="0.25">
      <c r="A53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1:21" s="2" customFormat="1" x14ac:dyDescent="0.25">
      <c r="A534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1:21" s="2" customFormat="1" x14ac:dyDescent="0.25">
      <c r="A535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1:21" s="2" customFormat="1" x14ac:dyDescent="0.25">
      <c r="A536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1:21" s="2" customFormat="1" x14ac:dyDescent="0.25">
      <c r="A537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1:21" s="2" customFormat="1" x14ac:dyDescent="0.25">
      <c r="A538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1:21" s="2" customFormat="1" x14ac:dyDescent="0.25">
      <c r="A539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1:21" s="2" customFormat="1" x14ac:dyDescent="0.25">
      <c r="A540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1:21" s="2" customFormat="1" x14ac:dyDescent="0.25">
      <c r="A54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1:21" s="2" customFormat="1" x14ac:dyDescent="0.25">
      <c r="A542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1:21" s="2" customFormat="1" x14ac:dyDescent="0.25">
      <c r="A54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1:21" s="2" customFormat="1" x14ac:dyDescent="0.25">
      <c r="A544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1:21" s="2" customFormat="1" x14ac:dyDescent="0.25">
      <c r="A545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1:21" s="2" customFormat="1" x14ac:dyDescent="0.25">
      <c r="A546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1:21" s="2" customFormat="1" x14ac:dyDescent="0.25">
      <c r="A547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1:21" s="2" customFormat="1" x14ac:dyDescent="0.25">
      <c r="A548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1:21" s="2" customFormat="1" x14ac:dyDescent="0.25">
      <c r="A549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1:21" s="2" customFormat="1" x14ac:dyDescent="0.25">
      <c r="A550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1:21" s="2" customFormat="1" x14ac:dyDescent="0.25">
      <c r="A55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1:21" s="2" customFormat="1" x14ac:dyDescent="0.25">
      <c r="A552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1:21" s="2" customFormat="1" x14ac:dyDescent="0.25">
      <c r="A55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1:21" s="2" customFormat="1" x14ac:dyDescent="0.25">
      <c r="A554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1:21" s="2" customFormat="1" x14ac:dyDescent="0.25">
      <c r="A555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1:21" s="2" customFormat="1" x14ac:dyDescent="0.25">
      <c r="A556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1:21" s="2" customFormat="1" x14ac:dyDescent="0.25">
      <c r="A557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1:21" s="2" customFormat="1" x14ac:dyDescent="0.25">
      <c r="A558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1:21" s="2" customFormat="1" x14ac:dyDescent="0.25">
      <c r="A559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1:21" s="2" customFormat="1" x14ac:dyDescent="0.25">
      <c r="A560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1:21" s="2" customFormat="1" x14ac:dyDescent="0.25">
      <c r="A56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1:21" s="2" customFormat="1" x14ac:dyDescent="0.25">
      <c r="A562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1:21" s="2" customFormat="1" x14ac:dyDescent="0.25">
      <c r="A56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1:21" s="2" customFormat="1" x14ac:dyDescent="0.25">
      <c r="A564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1:21" s="2" customFormat="1" x14ac:dyDescent="0.25">
      <c r="A565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1:21" s="2" customFormat="1" x14ac:dyDescent="0.25">
      <c r="A566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1:21" s="2" customFormat="1" x14ac:dyDescent="0.25">
      <c r="A567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1:21" s="2" customFormat="1" x14ac:dyDescent="0.25">
      <c r="A568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1:21" s="2" customFormat="1" x14ac:dyDescent="0.25">
      <c r="A569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s="2" customFormat="1" x14ac:dyDescent="0.25">
      <c r="A570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1:21" s="2" customFormat="1" x14ac:dyDescent="0.25">
      <c r="A57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1:21" s="2" customFormat="1" x14ac:dyDescent="0.25">
      <c r="A572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1:21" s="2" customFormat="1" x14ac:dyDescent="0.25">
      <c r="A57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1:21" s="2" customFormat="1" x14ac:dyDescent="0.25">
      <c r="A574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1:21" s="2" customFormat="1" x14ac:dyDescent="0.25">
      <c r="A575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1:21" s="2" customFormat="1" x14ac:dyDescent="0.25">
      <c r="A576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1:21" s="2" customFormat="1" x14ac:dyDescent="0.25">
      <c r="A577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1:21" s="2" customFormat="1" x14ac:dyDescent="0.25">
      <c r="A578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1:21" s="2" customFormat="1" x14ac:dyDescent="0.25">
      <c r="A579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1:21" s="2" customFormat="1" x14ac:dyDescent="0.25">
      <c r="A580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1:21" s="2" customFormat="1" x14ac:dyDescent="0.25">
      <c r="A58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1:21" s="2" customFormat="1" x14ac:dyDescent="0.25">
      <c r="A582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1:21" s="2" customFormat="1" x14ac:dyDescent="0.25">
      <c r="A58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1:21" s="2" customFormat="1" x14ac:dyDescent="0.25">
      <c r="A584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1:21" s="2" customFormat="1" x14ac:dyDescent="0.25">
      <c r="A585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1:21" s="2" customFormat="1" x14ac:dyDescent="0.25">
      <c r="A586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1:21" s="2" customFormat="1" x14ac:dyDescent="0.25">
      <c r="A587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1:21" s="2" customFormat="1" x14ac:dyDescent="0.25">
      <c r="A588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1:21" s="2" customFormat="1" x14ac:dyDescent="0.25">
      <c r="A589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1:21" s="2" customFormat="1" x14ac:dyDescent="0.25">
      <c r="A590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1:21" s="2" customFormat="1" x14ac:dyDescent="0.25">
      <c r="A59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1:21" s="2" customFormat="1" x14ac:dyDescent="0.25">
      <c r="A592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1:21" s="2" customFormat="1" x14ac:dyDescent="0.25">
      <c r="A59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1:21" s="2" customFormat="1" x14ac:dyDescent="0.25">
      <c r="A594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1:21" s="2" customFormat="1" x14ac:dyDescent="0.25">
      <c r="A595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1:21" s="2" customFormat="1" x14ac:dyDescent="0.25">
      <c r="A596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1:21" s="2" customFormat="1" x14ac:dyDescent="0.25">
      <c r="A597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1:21" s="2" customFormat="1" x14ac:dyDescent="0.25">
      <c r="A598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1:21" s="2" customFormat="1" x14ac:dyDescent="0.25">
      <c r="A599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1:21" s="2" customFormat="1" x14ac:dyDescent="0.25">
      <c r="A600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1:21" s="2" customFormat="1" x14ac:dyDescent="0.25">
      <c r="A60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1:21" s="2" customFormat="1" x14ac:dyDescent="0.25">
      <c r="A602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1:21" s="2" customFormat="1" x14ac:dyDescent="0.25">
      <c r="A60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1:21" s="2" customFormat="1" x14ac:dyDescent="0.25">
      <c r="A604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1:21" s="2" customFormat="1" x14ac:dyDescent="0.25">
      <c r="A605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1:21" s="2" customFormat="1" x14ac:dyDescent="0.25">
      <c r="A606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1:21" s="2" customFormat="1" x14ac:dyDescent="0.25">
      <c r="A607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1:21" s="2" customFormat="1" x14ac:dyDescent="0.25">
      <c r="A608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1:21" s="2" customFormat="1" x14ac:dyDescent="0.25">
      <c r="A609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1:21" s="2" customFormat="1" x14ac:dyDescent="0.25">
      <c r="A610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1:21" s="2" customFormat="1" x14ac:dyDescent="0.25">
      <c r="A61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1:21" s="2" customFormat="1" x14ac:dyDescent="0.25">
      <c r="A612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1:21" s="2" customFormat="1" x14ac:dyDescent="0.25">
      <c r="A61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1:21" s="2" customFormat="1" x14ac:dyDescent="0.25">
      <c r="A614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1:21" s="2" customFormat="1" x14ac:dyDescent="0.25">
      <c r="A615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1:21" s="2" customFormat="1" x14ac:dyDescent="0.25">
      <c r="A616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1:21" s="2" customFormat="1" x14ac:dyDescent="0.25">
      <c r="A617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1:21" s="2" customFormat="1" x14ac:dyDescent="0.25">
      <c r="A618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1:21" s="2" customFormat="1" x14ac:dyDescent="0.25">
      <c r="A619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1:21" s="2" customFormat="1" x14ac:dyDescent="0.25">
      <c r="A620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1:21" s="2" customFormat="1" x14ac:dyDescent="0.25">
      <c r="A62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1:21" s="2" customFormat="1" x14ac:dyDescent="0.25">
      <c r="A622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1:21" s="2" customFormat="1" x14ac:dyDescent="0.25">
      <c r="A62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1:21" s="2" customFormat="1" x14ac:dyDescent="0.25">
      <c r="A624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1:21" s="2" customFormat="1" x14ac:dyDescent="0.25">
      <c r="A625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1:21" s="2" customFormat="1" x14ac:dyDescent="0.25">
      <c r="A626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1:21" s="2" customFormat="1" x14ac:dyDescent="0.25">
      <c r="A627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1:21" s="2" customFormat="1" x14ac:dyDescent="0.25">
      <c r="A628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1:21" s="2" customFormat="1" x14ac:dyDescent="0.25">
      <c r="A629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1:21" s="2" customFormat="1" x14ac:dyDescent="0.25">
      <c r="A630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1:21" s="2" customFormat="1" x14ac:dyDescent="0.25">
      <c r="A63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1:21" s="2" customFormat="1" x14ac:dyDescent="0.25">
      <c r="A632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1:21" s="2" customFormat="1" x14ac:dyDescent="0.25">
      <c r="A63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1:21" s="2" customFormat="1" x14ac:dyDescent="0.25">
      <c r="A634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1:21" s="2" customFormat="1" x14ac:dyDescent="0.25">
      <c r="A635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1:21" s="2" customFormat="1" x14ac:dyDescent="0.25">
      <c r="A636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1:21" s="2" customFormat="1" x14ac:dyDescent="0.25">
      <c r="A637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1:21" s="2" customFormat="1" x14ac:dyDescent="0.25">
      <c r="A638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1:21" s="2" customFormat="1" x14ac:dyDescent="0.25">
      <c r="A639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1:21" s="2" customFormat="1" x14ac:dyDescent="0.25">
      <c r="A640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1:21" s="2" customFormat="1" x14ac:dyDescent="0.25">
      <c r="A64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1:21" s="2" customFormat="1" x14ac:dyDescent="0.25">
      <c r="A642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1:21" s="2" customFormat="1" x14ac:dyDescent="0.25">
      <c r="A64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1:21" s="2" customFormat="1" x14ac:dyDescent="0.25">
      <c r="A644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1:21" s="2" customFormat="1" x14ac:dyDescent="0.25">
      <c r="A645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1:21" s="2" customFormat="1" x14ac:dyDescent="0.25">
      <c r="A646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1:21" s="2" customFormat="1" x14ac:dyDescent="0.25">
      <c r="A647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1:21" s="2" customFormat="1" x14ac:dyDescent="0.25">
      <c r="A648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1:21" s="2" customFormat="1" x14ac:dyDescent="0.25">
      <c r="A649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1:21" s="2" customFormat="1" x14ac:dyDescent="0.25">
      <c r="A650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1:21" s="2" customFormat="1" x14ac:dyDescent="0.25">
      <c r="A65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1:21" s="2" customFormat="1" x14ac:dyDescent="0.25">
      <c r="A652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1:21" s="2" customFormat="1" x14ac:dyDescent="0.25">
      <c r="A65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1:21" s="2" customFormat="1" x14ac:dyDescent="0.25">
      <c r="A654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1:21" s="2" customFormat="1" x14ac:dyDescent="0.25">
      <c r="A655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1:21" s="2" customFormat="1" x14ac:dyDescent="0.25">
      <c r="A656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spans="1:21" s="2" customFormat="1" x14ac:dyDescent="0.25">
      <c r="A657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spans="1:21" s="2" customFormat="1" x14ac:dyDescent="0.25">
      <c r="A658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spans="1:21" s="2" customFormat="1" x14ac:dyDescent="0.25">
      <c r="A659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spans="1:21" s="2" customFormat="1" x14ac:dyDescent="0.25">
      <c r="A660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spans="1:21" s="2" customFormat="1" x14ac:dyDescent="0.25">
      <c r="A66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spans="1:21" s="2" customFormat="1" x14ac:dyDescent="0.25">
      <c r="A662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spans="1:21" s="2" customFormat="1" x14ac:dyDescent="0.25">
      <c r="A66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spans="1:21" s="2" customFormat="1" x14ac:dyDescent="0.25">
      <c r="A664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spans="1:21" s="2" customFormat="1" x14ac:dyDescent="0.25">
      <c r="A665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spans="1:21" s="2" customFormat="1" x14ac:dyDescent="0.25">
      <c r="A666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spans="1:21" s="2" customFormat="1" x14ac:dyDescent="0.25">
      <c r="A667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spans="1:21" s="2" customFormat="1" x14ac:dyDescent="0.25">
      <c r="A668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spans="1:21" s="2" customFormat="1" x14ac:dyDescent="0.25">
      <c r="A669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spans="1:21" s="2" customFormat="1" x14ac:dyDescent="0.25">
      <c r="A670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spans="1:21" s="2" customFormat="1" x14ac:dyDescent="0.25">
      <c r="A67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spans="1:21" s="2" customFormat="1" x14ac:dyDescent="0.25">
      <c r="A672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spans="1:21" s="2" customFormat="1" x14ac:dyDescent="0.25">
      <c r="A67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spans="1:21" s="2" customFormat="1" x14ac:dyDescent="0.25">
      <c r="A674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spans="1:21" s="2" customFormat="1" x14ac:dyDescent="0.25">
      <c r="A675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spans="1:21" s="2" customFormat="1" x14ac:dyDescent="0.25">
      <c r="A676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spans="1:21" s="2" customFormat="1" x14ac:dyDescent="0.25">
      <c r="A677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spans="1:21" s="2" customFormat="1" x14ac:dyDescent="0.25">
      <c r="A678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spans="1:21" s="2" customFormat="1" x14ac:dyDescent="0.25">
      <c r="A679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spans="1:21" s="2" customFormat="1" x14ac:dyDescent="0.25">
      <c r="A680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spans="1:21" s="2" customFormat="1" x14ac:dyDescent="0.25">
      <c r="A68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spans="1:21" s="2" customFormat="1" x14ac:dyDescent="0.25">
      <c r="A682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spans="1:21" s="2" customFormat="1" x14ac:dyDescent="0.25">
      <c r="A68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spans="1:21" s="2" customFormat="1" x14ac:dyDescent="0.25">
      <c r="A684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spans="1:21" s="2" customFormat="1" x14ac:dyDescent="0.25">
      <c r="A685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spans="1:21" s="2" customFormat="1" x14ac:dyDescent="0.25">
      <c r="A686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spans="1:21" s="2" customFormat="1" x14ac:dyDescent="0.25">
      <c r="A687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spans="1:21" s="2" customFormat="1" x14ac:dyDescent="0.25">
      <c r="A688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spans="1:21" s="2" customFormat="1" x14ac:dyDescent="0.25">
      <c r="A689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spans="1:21" s="2" customFormat="1" x14ac:dyDescent="0.25">
      <c r="A690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spans="1:21" s="2" customFormat="1" x14ac:dyDescent="0.25">
      <c r="A69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spans="1:21" s="2" customFormat="1" x14ac:dyDescent="0.25">
      <c r="A692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spans="1:21" s="2" customFormat="1" x14ac:dyDescent="0.25">
      <c r="A69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spans="1:21" s="2" customFormat="1" x14ac:dyDescent="0.25">
      <c r="A694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spans="1:21" s="2" customFormat="1" x14ac:dyDescent="0.25">
      <c r="A695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spans="1:21" s="2" customFormat="1" x14ac:dyDescent="0.25">
      <c r="A696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spans="1:21" s="2" customFormat="1" x14ac:dyDescent="0.25">
      <c r="A697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spans="1:21" s="2" customFormat="1" x14ac:dyDescent="0.25">
      <c r="A698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spans="1:21" s="2" customFormat="1" x14ac:dyDescent="0.25">
      <c r="A699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spans="1:21" s="2" customFormat="1" x14ac:dyDescent="0.25">
      <c r="A700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spans="1:21" s="2" customFormat="1" x14ac:dyDescent="0.25">
      <c r="A70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spans="1:21" s="2" customFormat="1" x14ac:dyDescent="0.25">
      <c r="A702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spans="1:21" s="2" customFormat="1" x14ac:dyDescent="0.25">
      <c r="A70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spans="1:21" s="2" customFormat="1" x14ac:dyDescent="0.25">
      <c r="A704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spans="1:21" s="2" customFormat="1" x14ac:dyDescent="0.25">
      <c r="A705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spans="1:21" s="2" customFormat="1" x14ac:dyDescent="0.25">
      <c r="A706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spans="1:21" s="2" customFormat="1" x14ac:dyDescent="0.25">
      <c r="A707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spans="1:21" s="2" customFormat="1" x14ac:dyDescent="0.25">
      <c r="A708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spans="1:21" s="2" customFormat="1" x14ac:dyDescent="0.25">
      <c r="A709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spans="1:21" s="2" customFormat="1" x14ac:dyDescent="0.25">
      <c r="A710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spans="1:21" s="2" customFormat="1" x14ac:dyDescent="0.25">
      <c r="A71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spans="1:21" s="2" customFormat="1" x14ac:dyDescent="0.25">
      <c r="A712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spans="1:21" s="2" customFormat="1" x14ac:dyDescent="0.25">
      <c r="A71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spans="1:21" s="2" customFormat="1" x14ac:dyDescent="0.25">
      <c r="A714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spans="1:21" s="2" customFormat="1" x14ac:dyDescent="0.25">
      <c r="A715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spans="1:21" s="2" customFormat="1" x14ac:dyDescent="0.25">
      <c r="A716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spans="1:21" s="2" customFormat="1" x14ac:dyDescent="0.25">
      <c r="A717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spans="1:21" s="2" customFormat="1" x14ac:dyDescent="0.25">
      <c r="A718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spans="1:21" s="2" customFormat="1" x14ac:dyDescent="0.25">
      <c r="A719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spans="1:21" s="2" customFormat="1" x14ac:dyDescent="0.25">
      <c r="A720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spans="1:21" s="2" customFormat="1" x14ac:dyDescent="0.25">
      <c r="A72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spans="1:21" s="2" customFormat="1" x14ac:dyDescent="0.25">
      <c r="A722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spans="1:21" s="2" customFormat="1" x14ac:dyDescent="0.25">
      <c r="A72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spans="1:21" s="2" customFormat="1" x14ac:dyDescent="0.25">
      <c r="A724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spans="1:21" s="2" customFormat="1" x14ac:dyDescent="0.25">
      <c r="A725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spans="1:21" s="2" customFormat="1" x14ac:dyDescent="0.25">
      <c r="A726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spans="1:21" s="2" customFormat="1" x14ac:dyDescent="0.25">
      <c r="A727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spans="1:21" s="2" customFormat="1" x14ac:dyDescent="0.25">
      <c r="A728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spans="1:21" s="2" customFormat="1" x14ac:dyDescent="0.25">
      <c r="A729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spans="1:21" s="2" customFormat="1" x14ac:dyDescent="0.25">
      <c r="A730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spans="1:21" s="2" customFormat="1" x14ac:dyDescent="0.25">
      <c r="A73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spans="1:21" s="2" customFormat="1" x14ac:dyDescent="0.25">
      <c r="A732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spans="1:21" s="2" customFormat="1" x14ac:dyDescent="0.25">
      <c r="A73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spans="1:21" s="2" customFormat="1" x14ac:dyDescent="0.25">
      <c r="A734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spans="1:21" s="2" customFormat="1" x14ac:dyDescent="0.25">
      <c r="A735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spans="1:21" s="2" customFormat="1" x14ac:dyDescent="0.25">
      <c r="A736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spans="1:21" s="2" customFormat="1" x14ac:dyDescent="0.25">
      <c r="A737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spans="1:21" s="2" customFormat="1" x14ac:dyDescent="0.25">
      <c r="A738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spans="1:21" s="2" customFormat="1" x14ac:dyDescent="0.25">
      <c r="A739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spans="1:21" s="2" customFormat="1" x14ac:dyDescent="0.25">
      <c r="A740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spans="1:21" s="2" customFormat="1" x14ac:dyDescent="0.25">
      <c r="A74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spans="1:21" s="2" customFormat="1" x14ac:dyDescent="0.25">
      <c r="A742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spans="1:21" s="2" customFormat="1" x14ac:dyDescent="0.25">
      <c r="A74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spans="1:21" s="2" customFormat="1" x14ac:dyDescent="0.25">
      <c r="A744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spans="1:21" s="2" customFormat="1" x14ac:dyDescent="0.25">
      <c r="A745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spans="1:21" s="2" customFormat="1" x14ac:dyDescent="0.25">
      <c r="A746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spans="1:21" s="2" customFormat="1" x14ac:dyDescent="0.25">
      <c r="A747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spans="1:21" s="2" customFormat="1" x14ac:dyDescent="0.25">
      <c r="A748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spans="1:21" s="2" customFormat="1" x14ac:dyDescent="0.25">
      <c r="A749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spans="1:21" s="2" customFormat="1" x14ac:dyDescent="0.25">
      <c r="A750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spans="1:21" s="2" customFormat="1" x14ac:dyDescent="0.25">
      <c r="A75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spans="1:21" s="2" customFormat="1" x14ac:dyDescent="0.25">
      <c r="A752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spans="1:21" s="2" customFormat="1" x14ac:dyDescent="0.25">
      <c r="A75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s="2" customFormat="1" x14ac:dyDescent="0.25">
      <c r="A754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s="2" customFormat="1" x14ac:dyDescent="0.25">
      <c r="A755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spans="1:21" s="2" customFormat="1" x14ac:dyDescent="0.25">
      <c r="A756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1" s="2" customFormat="1" x14ac:dyDescent="0.25">
      <c r="A757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1" s="2" customFormat="1" x14ac:dyDescent="0.25">
      <c r="A758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spans="1:21" s="2" customFormat="1" x14ac:dyDescent="0.25">
      <c r="A759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spans="1:21" s="2" customFormat="1" x14ac:dyDescent="0.25">
      <c r="A760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spans="1:21" s="2" customFormat="1" x14ac:dyDescent="0.25">
      <c r="A76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spans="1:21" s="2" customFormat="1" x14ac:dyDescent="0.25">
      <c r="A762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spans="1:21" s="2" customFormat="1" x14ac:dyDescent="0.25">
      <c r="A76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spans="1:21" s="2" customFormat="1" x14ac:dyDescent="0.25">
      <c r="A764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spans="1:21" s="2" customFormat="1" x14ac:dyDescent="0.25">
      <c r="A765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spans="1:21" s="2" customFormat="1" x14ac:dyDescent="0.25">
      <c r="A766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spans="1:21" s="2" customFormat="1" x14ac:dyDescent="0.25">
      <c r="A767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spans="1:21" s="2" customFormat="1" x14ac:dyDescent="0.25">
      <c r="A768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spans="1:21" s="2" customFormat="1" x14ac:dyDescent="0.25">
      <c r="A769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spans="1:21" s="2" customFormat="1" x14ac:dyDescent="0.25">
      <c r="A770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spans="1:21" s="2" customFormat="1" x14ac:dyDescent="0.25">
      <c r="A77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spans="1:21" s="2" customFormat="1" x14ac:dyDescent="0.25">
      <c r="A772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spans="1:21" s="2" customFormat="1" x14ac:dyDescent="0.25">
      <c r="A77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spans="1:21" s="2" customFormat="1" x14ac:dyDescent="0.25">
      <c r="A774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spans="1:21" s="2" customFormat="1" x14ac:dyDescent="0.25">
      <c r="A775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spans="1:21" s="2" customFormat="1" x14ac:dyDescent="0.25">
      <c r="A776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spans="1:21" s="2" customFormat="1" x14ac:dyDescent="0.25">
      <c r="A777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spans="1:21" s="2" customFormat="1" x14ac:dyDescent="0.25">
      <c r="A778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spans="1:21" s="2" customFormat="1" x14ac:dyDescent="0.25">
      <c r="A779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spans="1:21" s="2" customFormat="1" x14ac:dyDescent="0.25">
      <c r="A780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spans="1:21" s="2" customFormat="1" x14ac:dyDescent="0.25">
      <c r="A78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spans="1:21" s="2" customFormat="1" x14ac:dyDescent="0.25">
      <c r="A782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spans="1:21" s="2" customFormat="1" x14ac:dyDescent="0.25">
      <c r="A78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spans="1:21" s="2" customFormat="1" x14ac:dyDescent="0.25">
      <c r="A784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spans="1:21" s="2" customFormat="1" x14ac:dyDescent="0.25">
      <c r="A785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spans="1:21" s="2" customFormat="1" x14ac:dyDescent="0.25">
      <c r="A786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spans="1:21" s="2" customFormat="1" x14ac:dyDescent="0.25">
      <c r="A787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spans="1:21" s="2" customFormat="1" x14ac:dyDescent="0.25">
      <c r="A788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spans="1:21" s="2" customFormat="1" x14ac:dyDescent="0.25">
      <c r="A789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spans="1:21" s="2" customFormat="1" x14ac:dyDescent="0.25">
      <c r="A790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spans="1:21" s="2" customFormat="1" x14ac:dyDescent="0.25">
      <c r="A79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spans="1:21" s="2" customFormat="1" x14ac:dyDescent="0.25">
      <c r="A792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spans="1:21" s="2" customFormat="1" x14ac:dyDescent="0.25">
      <c r="A79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spans="1:21" s="2" customFormat="1" x14ac:dyDescent="0.25">
      <c r="A794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spans="1:21" s="2" customFormat="1" x14ac:dyDescent="0.25">
      <c r="A795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spans="1:21" s="2" customFormat="1" x14ac:dyDescent="0.25">
      <c r="A796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spans="1:21" s="2" customFormat="1" x14ac:dyDescent="0.25">
      <c r="A797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spans="1:21" s="2" customFormat="1" x14ac:dyDescent="0.25">
      <c r="A798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spans="1:21" s="2" customFormat="1" x14ac:dyDescent="0.25">
      <c r="A799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spans="1:21" s="2" customFormat="1" x14ac:dyDescent="0.25">
      <c r="A800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spans="1:21" s="2" customFormat="1" x14ac:dyDescent="0.25">
      <c r="A80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spans="1:21" s="2" customFormat="1" x14ac:dyDescent="0.25">
      <c r="A802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spans="1:21" s="2" customFormat="1" x14ac:dyDescent="0.25">
      <c r="A80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spans="1:21" s="2" customFormat="1" x14ac:dyDescent="0.25">
      <c r="A804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spans="1:21" s="2" customFormat="1" x14ac:dyDescent="0.25">
      <c r="A805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spans="1:21" s="2" customFormat="1" x14ac:dyDescent="0.25">
      <c r="A806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spans="1:21" s="2" customFormat="1" x14ac:dyDescent="0.25">
      <c r="A807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spans="1:21" s="2" customFormat="1" x14ac:dyDescent="0.25">
      <c r="A808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spans="1:21" s="2" customFormat="1" x14ac:dyDescent="0.25">
      <c r="A809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spans="1:21" s="2" customFormat="1" x14ac:dyDescent="0.25">
      <c r="A810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spans="1:21" s="2" customFormat="1" x14ac:dyDescent="0.25">
      <c r="A81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spans="1:21" s="2" customFormat="1" x14ac:dyDescent="0.25">
      <c r="A812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spans="1:21" s="2" customFormat="1" x14ac:dyDescent="0.25">
      <c r="A81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spans="1:21" s="2" customFormat="1" x14ac:dyDescent="0.25">
      <c r="A814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spans="1:21" s="2" customFormat="1" x14ac:dyDescent="0.25">
      <c r="A815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spans="1:21" s="2" customFormat="1" x14ac:dyDescent="0.25">
      <c r="A816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spans="1:21" s="2" customFormat="1" x14ac:dyDescent="0.25">
      <c r="A817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spans="1:21" s="2" customFormat="1" x14ac:dyDescent="0.25">
      <c r="A818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spans="1:21" s="2" customFormat="1" x14ac:dyDescent="0.25">
      <c r="A819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spans="1:21" s="2" customFormat="1" x14ac:dyDescent="0.25">
      <c r="A820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spans="1:21" s="2" customFormat="1" x14ac:dyDescent="0.25">
      <c r="A82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spans="1:21" s="2" customFormat="1" x14ac:dyDescent="0.25">
      <c r="A822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spans="1:21" s="2" customFormat="1" x14ac:dyDescent="0.25">
      <c r="A82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spans="1:21" s="2" customFormat="1" x14ac:dyDescent="0.25">
      <c r="A824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spans="1:21" s="2" customFormat="1" x14ac:dyDescent="0.25">
      <c r="A825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spans="1:21" s="2" customFormat="1" x14ac:dyDescent="0.25">
      <c r="A826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spans="1:21" s="2" customFormat="1" x14ac:dyDescent="0.25">
      <c r="A827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spans="1:21" s="2" customFormat="1" x14ac:dyDescent="0.25">
      <c r="A828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spans="1:21" s="2" customFormat="1" x14ac:dyDescent="0.25">
      <c r="A829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spans="1:21" s="2" customFormat="1" x14ac:dyDescent="0.25">
      <c r="A830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spans="1:21" s="2" customFormat="1" x14ac:dyDescent="0.25">
      <c r="A83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spans="1:21" s="2" customFormat="1" x14ac:dyDescent="0.25">
      <c r="A832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spans="1:21" s="2" customFormat="1" x14ac:dyDescent="0.25">
      <c r="A83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spans="1:21" s="2" customFormat="1" x14ac:dyDescent="0.25">
      <c r="A834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spans="1:21" s="2" customFormat="1" x14ac:dyDescent="0.25">
      <c r="A835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spans="1:21" s="2" customFormat="1" x14ac:dyDescent="0.25">
      <c r="A836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spans="1:21" s="2" customFormat="1" x14ac:dyDescent="0.25">
      <c r="A837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spans="1:21" s="2" customFormat="1" x14ac:dyDescent="0.25">
      <c r="A838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spans="1:21" s="2" customFormat="1" x14ac:dyDescent="0.25">
      <c r="A839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spans="1:21" s="2" customFormat="1" x14ac:dyDescent="0.25">
      <c r="A840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spans="1:21" s="2" customFormat="1" x14ac:dyDescent="0.25">
      <c r="A84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spans="1:21" s="2" customFormat="1" x14ac:dyDescent="0.25">
      <c r="A842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spans="1:21" s="2" customFormat="1" x14ac:dyDescent="0.25">
      <c r="A84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spans="1:21" s="2" customFormat="1" x14ac:dyDescent="0.25">
      <c r="A844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spans="1:21" s="2" customFormat="1" x14ac:dyDescent="0.25">
      <c r="A845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spans="1:21" s="2" customFormat="1" x14ac:dyDescent="0.25">
      <c r="A846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spans="1:21" s="2" customFormat="1" x14ac:dyDescent="0.25">
      <c r="A847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spans="1:21" s="2" customFormat="1" x14ac:dyDescent="0.25">
      <c r="A848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spans="1:21" s="2" customFormat="1" x14ac:dyDescent="0.25">
      <c r="A849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spans="1:21" s="2" customFormat="1" x14ac:dyDescent="0.25">
      <c r="A850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spans="1:21" s="2" customFormat="1" x14ac:dyDescent="0.25">
      <c r="A85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spans="1:21" s="2" customFormat="1" x14ac:dyDescent="0.25">
      <c r="A852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spans="1:21" s="2" customFormat="1" x14ac:dyDescent="0.25">
      <c r="A85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spans="1:21" s="2" customFormat="1" x14ac:dyDescent="0.25">
      <c r="A854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spans="1:21" s="2" customFormat="1" x14ac:dyDescent="0.25">
      <c r="A855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spans="1:21" s="2" customFormat="1" x14ac:dyDescent="0.25">
      <c r="A856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spans="1:21" s="2" customFormat="1" x14ac:dyDescent="0.25">
      <c r="A857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spans="1:21" s="2" customFormat="1" x14ac:dyDescent="0.25">
      <c r="A858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spans="1:21" s="2" customFormat="1" x14ac:dyDescent="0.25">
      <c r="A859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spans="1:21" s="2" customFormat="1" x14ac:dyDescent="0.25">
      <c r="A860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spans="1:21" s="2" customFormat="1" x14ac:dyDescent="0.25">
      <c r="A86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spans="1:21" s="2" customFormat="1" x14ac:dyDescent="0.25">
      <c r="A862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spans="1:21" s="2" customFormat="1" x14ac:dyDescent="0.25">
      <c r="A86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spans="1:21" s="2" customFormat="1" x14ac:dyDescent="0.25">
      <c r="A864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spans="1:21" s="2" customFormat="1" x14ac:dyDescent="0.25">
      <c r="A865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spans="1:21" s="2" customFormat="1" x14ac:dyDescent="0.25">
      <c r="A866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spans="1:21" s="2" customFormat="1" x14ac:dyDescent="0.25">
      <c r="A867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spans="1:21" s="2" customFormat="1" x14ac:dyDescent="0.25">
      <c r="A868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spans="1:21" s="2" customFormat="1" x14ac:dyDescent="0.25">
      <c r="A869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spans="1:21" s="2" customFormat="1" x14ac:dyDescent="0.25">
      <c r="A870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spans="1:21" s="2" customFormat="1" x14ac:dyDescent="0.25">
      <c r="A87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spans="1:21" s="2" customFormat="1" x14ac:dyDescent="0.25">
      <c r="A872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spans="1:21" s="2" customFormat="1" x14ac:dyDescent="0.25">
      <c r="A87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spans="1:21" s="2" customFormat="1" x14ac:dyDescent="0.25">
      <c r="A874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spans="1:21" s="2" customFormat="1" x14ac:dyDescent="0.25">
      <c r="A875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spans="1:21" s="2" customFormat="1" x14ac:dyDescent="0.25">
      <c r="A876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spans="1:21" s="2" customFormat="1" x14ac:dyDescent="0.25">
      <c r="A877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spans="1:21" s="2" customFormat="1" x14ac:dyDescent="0.25">
      <c r="A878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spans="1:21" s="2" customFormat="1" x14ac:dyDescent="0.25">
      <c r="A879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spans="1:21" s="2" customFormat="1" x14ac:dyDescent="0.25">
      <c r="A880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spans="1:21" s="2" customFormat="1" x14ac:dyDescent="0.25">
      <c r="A88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spans="1:21" s="2" customFormat="1" x14ac:dyDescent="0.25">
      <c r="A882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spans="1:21" s="2" customFormat="1" x14ac:dyDescent="0.25">
      <c r="A88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spans="1:21" s="2" customFormat="1" x14ac:dyDescent="0.25">
      <c r="A884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spans="1:21" s="2" customFormat="1" x14ac:dyDescent="0.25">
      <c r="A885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spans="1:21" s="2" customFormat="1" x14ac:dyDescent="0.25">
      <c r="A886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spans="1:21" s="2" customFormat="1" x14ac:dyDescent="0.25">
      <c r="A887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spans="1:21" s="2" customFormat="1" x14ac:dyDescent="0.25">
      <c r="A888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spans="1:21" s="2" customFormat="1" x14ac:dyDescent="0.25">
      <c r="A889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spans="1:21" s="2" customFormat="1" x14ac:dyDescent="0.25">
      <c r="A890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spans="1:21" s="2" customFormat="1" x14ac:dyDescent="0.25">
      <c r="A89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spans="1:21" s="2" customFormat="1" x14ac:dyDescent="0.25">
      <c r="A892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spans="1:21" s="2" customFormat="1" x14ac:dyDescent="0.25">
      <c r="A89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spans="1:21" s="2" customFormat="1" x14ac:dyDescent="0.25">
      <c r="A894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spans="1:21" s="2" customFormat="1" x14ac:dyDescent="0.25">
      <c r="A895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spans="1:21" s="2" customFormat="1" x14ac:dyDescent="0.25">
      <c r="A896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spans="1:21" s="2" customFormat="1" x14ac:dyDescent="0.25">
      <c r="A897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spans="1:21" s="2" customFormat="1" x14ac:dyDescent="0.25">
      <c r="A898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spans="1:21" s="2" customFormat="1" x14ac:dyDescent="0.25">
      <c r="A899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spans="1:21" s="2" customFormat="1" x14ac:dyDescent="0.25">
      <c r="A900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spans="1:21" s="2" customFormat="1" x14ac:dyDescent="0.25">
      <c r="A90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spans="1:21" s="2" customFormat="1" x14ac:dyDescent="0.25">
      <c r="A902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spans="1:21" s="2" customFormat="1" x14ac:dyDescent="0.25">
      <c r="A90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spans="1:21" s="2" customFormat="1" x14ac:dyDescent="0.25">
      <c r="A904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spans="1:21" s="2" customFormat="1" x14ac:dyDescent="0.25">
      <c r="A905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spans="1:21" s="2" customFormat="1" x14ac:dyDescent="0.25">
      <c r="A906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spans="1:21" s="2" customFormat="1" x14ac:dyDescent="0.25">
      <c r="A907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spans="1:21" s="2" customFormat="1" x14ac:dyDescent="0.25">
      <c r="A908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spans="1:21" s="2" customFormat="1" x14ac:dyDescent="0.25">
      <c r="A909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spans="1:21" s="2" customFormat="1" x14ac:dyDescent="0.25">
      <c r="A910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spans="1:21" s="2" customFormat="1" x14ac:dyDescent="0.25">
      <c r="A91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spans="1:21" s="2" customFormat="1" x14ac:dyDescent="0.25">
      <c r="A912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spans="1:21" s="2" customFormat="1" x14ac:dyDescent="0.25">
      <c r="A91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spans="1:21" s="2" customFormat="1" x14ac:dyDescent="0.25">
      <c r="A914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spans="1:21" s="2" customFormat="1" x14ac:dyDescent="0.25">
      <c r="A915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spans="1:21" s="2" customFormat="1" x14ac:dyDescent="0.25">
      <c r="A916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spans="1:21" s="2" customFormat="1" x14ac:dyDescent="0.25">
      <c r="A917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spans="1:21" s="2" customFormat="1" x14ac:dyDescent="0.25">
      <c r="A918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spans="1:21" s="2" customFormat="1" x14ac:dyDescent="0.25">
      <c r="A919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spans="1:21" s="2" customFormat="1" x14ac:dyDescent="0.25">
      <c r="A920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spans="1:21" s="2" customFormat="1" x14ac:dyDescent="0.25">
      <c r="A92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spans="1:21" s="2" customFormat="1" x14ac:dyDescent="0.25">
      <c r="A922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spans="1:21" s="2" customFormat="1" x14ac:dyDescent="0.25">
      <c r="A92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spans="1:21" s="2" customFormat="1" x14ac:dyDescent="0.25">
      <c r="A924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spans="1:21" s="2" customFormat="1" x14ac:dyDescent="0.25">
      <c r="A925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spans="1:21" s="2" customFormat="1" x14ac:dyDescent="0.25">
      <c r="A926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spans="1:21" s="2" customFormat="1" x14ac:dyDescent="0.25">
      <c r="A927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spans="1:21" s="2" customFormat="1" x14ac:dyDescent="0.25">
      <c r="A928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spans="1:21" s="2" customFormat="1" x14ac:dyDescent="0.25">
      <c r="A929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spans="1:21" s="2" customFormat="1" x14ac:dyDescent="0.25">
      <c r="A930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spans="1:21" s="2" customFormat="1" x14ac:dyDescent="0.25">
      <c r="A93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spans="1:21" s="2" customFormat="1" x14ac:dyDescent="0.25">
      <c r="A932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spans="1:21" s="2" customFormat="1" x14ac:dyDescent="0.25">
      <c r="A93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spans="1:21" s="2" customFormat="1" x14ac:dyDescent="0.25">
      <c r="A934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spans="1:21" s="2" customFormat="1" x14ac:dyDescent="0.25">
      <c r="A935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spans="1:21" s="2" customFormat="1" x14ac:dyDescent="0.25">
      <c r="A936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spans="1:21" s="2" customFormat="1" x14ac:dyDescent="0.25">
      <c r="A937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spans="1:21" s="2" customFormat="1" x14ac:dyDescent="0.25">
      <c r="A938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spans="1:21" s="2" customFormat="1" x14ac:dyDescent="0.25">
      <c r="A939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spans="1:21" s="2" customFormat="1" x14ac:dyDescent="0.25">
      <c r="A940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spans="1:21" s="2" customFormat="1" x14ac:dyDescent="0.25">
      <c r="A94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spans="1:21" s="2" customFormat="1" x14ac:dyDescent="0.25">
      <c r="A942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spans="1:21" s="2" customFormat="1" x14ac:dyDescent="0.25">
      <c r="A94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spans="1:21" s="2" customFormat="1" x14ac:dyDescent="0.25">
      <c r="A944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spans="1:21" s="2" customFormat="1" x14ac:dyDescent="0.25">
      <c r="A945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spans="1:21" s="2" customFormat="1" x14ac:dyDescent="0.25">
      <c r="A946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spans="1:21" s="2" customFormat="1" x14ac:dyDescent="0.25">
      <c r="A947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spans="1:21" s="2" customFormat="1" x14ac:dyDescent="0.25">
      <c r="A948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spans="1:21" s="2" customFormat="1" x14ac:dyDescent="0.25">
      <c r="A949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spans="1:21" s="2" customFormat="1" x14ac:dyDescent="0.25">
      <c r="A950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spans="1:21" s="2" customFormat="1" x14ac:dyDescent="0.25">
      <c r="A95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spans="1:21" s="2" customFormat="1" x14ac:dyDescent="0.25">
      <c r="A952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spans="1:21" s="2" customFormat="1" x14ac:dyDescent="0.25">
      <c r="A953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spans="1:21" s="2" customFormat="1" x14ac:dyDescent="0.25">
      <c r="A954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spans="1:21" s="2" customFormat="1" x14ac:dyDescent="0.25">
      <c r="A955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spans="1:21" s="2" customFormat="1" x14ac:dyDescent="0.25">
      <c r="A956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spans="1:21" s="2" customFormat="1" x14ac:dyDescent="0.25">
      <c r="A957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spans="1:21" s="2" customFormat="1" x14ac:dyDescent="0.25">
      <c r="A958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spans="1:21" s="2" customFormat="1" x14ac:dyDescent="0.25">
      <c r="A959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spans="1:21" s="2" customFormat="1" x14ac:dyDescent="0.25">
      <c r="A960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spans="1:21" s="2" customFormat="1" x14ac:dyDescent="0.25">
      <c r="A96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spans="1:21" s="2" customFormat="1" x14ac:dyDescent="0.25">
      <c r="A962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  <row r="963" spans="1:21" s="2" customFormat="1" x14ac:dyDescent="0.25">
      <c r="A963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</row>
    <row r="964" spans="1:21" s="2" customFormat="1" x14ac:dyDescent="0.25">
      <c r="A964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</row>
    <row r="965" spans="1:21" s="2" customFormat="1" x14ac:dyDescent="0.25">
      <c r="A965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</row>
    <row r="966" spans="1:21" s="2" customFormat="1" x14ac:dyDescent="0.25">
      <c r="A966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</row>
    <row r="967" spans="1:21" s="2" customFormat="1" x14ac:dyDescent="0.25">
      <c r="A967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</row>
    <row r="968" spans="1:21" s="2" customFormat="1" x14ac:dyDescent="0.25">
      <c r="A968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</row>
    <row r="969" spans="1:21" s="2" customFormat="1" x14ac:dyDescent="0.25">
      <c r="A969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</row>
    <row r="970" spans="1:21" s="2" customFormat="1" x14ac:dyDescent="0.25">
      <c r="A970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</row>
    <row r="971" spans="1:21" s="2" customFormat="1" x14ac:dyDescent="0.25">
      <c r="A97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</row>
    <row r="972" spans="1:21" s="2" customFormat="1" x14ac:dyDescent="0.25">
      <c r="A972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</row>
    <row r="973" spans="1:21" s="2" customFormat="1" x14ac:dyDescent="0.25">
      <c r="A973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</row>
    <row r="974" spans="1:21" s="2" customFormat="1" x14ac:dyDescent="0.25">
      <c r="A974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</row>
    <row r="975" spans="1:21" s="2" customFormat="1" x14ac:dyDescent="0.25">
      <c r="A975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</row>
    <row r="976" spans="1:21" s="2" customFormat="1" x14ac:dyDescent="0.25">
      <c r="A976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</row>
    <row r="977" spans="1:21" s="2" customFormat="1" x14ac:dyDescent="0.25">
      <c r="A977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</row>
    <row r="978" spans="1:21" s="2" customFormat="1" x14ac:dyDescent="0.25">
      <c r="A978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</row>
    <row r="979" spans="1:21" s="2" customFormat="1" x14ac:dyDescent="0.25">
      <c r="A979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</row>
    <row r="980" spans="1:21" s="2" customFormat="1" x14ac:dyDescent="0.25">
      <c r="A980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</row>
    <row r="981" spans="1:21" s="2" customFormat="1" x14ac:dyDescent="0.25">
      <c r="A98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</row>
    <row r="982" spans="1:21" s="2" customFormat="1" x14ac:dyDescent="0.25">
      <c r="A982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</row>
    <row r="983" spans="1:21" s="2" customFormat="1" x14ac:dyDescent="0.25">
      <c r="A983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</row>
    <row r="984" spans="1:21" s="2" customFormat="1" x14ac:dyDescent="0.25">
      <c r="A984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</row>
    <row r="985" spans="1:21" s="2" customFormat="1" x14ac:dyDescent="0.25">
      <c r="A985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</row>
    <row r="986" spans="1:21" s="2" customFormat="1" x14ac:dyDescent="0.25">
      <c r="A986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</row>
    <row r="987" spans="1:21" s="2" customFormat="1" x14ac:dyDescent="0.25">
      <c r="A987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</row>
    <row r="988" spans="1:21" s="2" customFormat="1" x14ac:dyDescent="0.25">
      <c r="A988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</row>
    <row r="989" spans="1:21" s="2" customFormat="1" x14ac:dyDescent="0.25">
      <c r="A989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</row>
    <row r="990" spans="1:21" s="2" customFormat="1" x14ac:dyDescent="0.25">
      <c r="A990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</row>
    <row r="991" spans="1:21" s="2" customFormat="1" x14ac:dyDescent="0.25">
      <c r="A99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</row>
    <row r="992" spans="1:21" s="2" customFormat="1" x14ac:dyDescent="0.25">
      <c r="A992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</row>
    <row r="993" spans="1:21" s="2" customFormat="1" x14ac:dyDescent="0.25">
      <c r="A993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</row>
    <row r="994" spans="1:21" s="2" customFormat="1" x14ac:dyDescent="0.25">
      <c r="A994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</row>
    <row r="995" spans="1:21" s="2" customFormat="1" x14ac:dyDescent="0.25">
      <c r="A995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</row>
    <row r="996" spans="1:21" s="2" customFormat="1" x14ac:dyDescent="0.25">
      <c r="A996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</row>
    <row r="997" spans="1:21" s="2" customFormat="1" x14ac:dyDescent="0.25">
      <c r="A997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</row>
    <row r="998" spans="1:21" s="2" customFormat="1" x14ac:dyDescent="0.25">
      <c r="A998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</row>
    <row r="999" spans="1:21" s="2" customFormat="1" x14ac:dyDescent="0.25">
      <c r="A999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</row>
    <row r="1000" spans="1:21" s="2" customFormat="1" x14ac:dyDescent="0.25">
      <c r="A1000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</row>
    <row r="1001" spans="1:21" s="2" customFormat="1" x14ac:dyDescent="0.25">
      <c r="A100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</row>
    <row r="1002" spans="1:21" s="2" customFormat="1" x14ac:dyDescent="0.25">
      <c r="A1002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</row>
    <row r="1003" spans="1:21" s="2" customFormat="1" x14ac:dyDescent="0.25">
      <c r="A1003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</row>
    <row r="1004" spans="1:21" s="2" customFormat="1" x14ac:dyDescent="0.25">
      <c r="A1004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</row>
    <row r="1005" spans="1:21" s="2" customFormat="1" x14ac:dyDescent="0.25">
      <c r="A1005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</row>
    <row r="1006" spans="1:21" s="2" customFormat="1" x14ac:dyDescent="0.25">
      <c r="A1006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</row>
    <row r="1007" spans="1:21" s="2" customFormat="1" x14ac:dyDescent="0.25">
      <c r="A1007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</row>
    <row r="1008" spans="1:21" s="2" customFormat="1" x14ac:dyDescent="0.25">
      <c r="A1008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</row>
    <row r="1009" spans="1:21" s="2" customFormat="1" x14ac:dyDescent="0.25">
      <c r="A1009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</row>
    <row r="1010" spans="1:21" s="2" customFormat="1" x14ac:dyDescent="0.25">
      <c r="A1010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</row>
    <row r="1011" spans="1:21" s="2" customFormat="1" x14ac:dyDescent="0.25">
      <c r="A101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</row>
    <row r="1012" spans="1:21" s="2" customFormat="1" x14ac:dyDescent="0.25">
      <c r="A1012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</row>
    <row r="1013" spans="1:21" s="2" customFormat="1" x14ac:dyDescent="0.25">
      <c r="A1013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</row>
    <row r="1014" spans="1:21" s="2" customFormat="1" x14ac:dyDescent="0.25">
      <c r="A1014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</row>
    <row r="1015" spans="1:21" s="2" customFormat="1" x14ac:dyDescent="0.25">
      <c r="A1015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</row>
    <row r="1016" spans="1:21" s="2" customFormat="1" x14ac:dyDescent="0.25">
      <c r="A1016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</row>
    <row r="1017" spans="1:21" s="2" customFormat="1" x14ac:dyDescent="0.25">
      <c r="A1017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</row>
    <row r="1018" spans="1:21" s="2" customFormat="1" x14ac:dyDescent="0.25">
      <c r="A1018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</row>
    <row r="1019" spans="1:21" s="2" customFormat="1" x14ac:dyDescent="0.25">
      <c r="A1019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</row>
    <row r="1020" spans="1:21" s="2" customFormat="1" x14ac:dyDescent="0.25">
      <c r="A1020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</row>
    <row r="1021" spans="1:21" s="2" customFormat="1" x14ac:dyDescent="0.25">
      <c r="A102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</row>
    <row r="1022" spans="1:21" s="2" customFormat="1" x14ac:dyDescent="0.25">
      <c r="A1022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</row>
    <row r="1023" spans="1:21" s="2" customFormat="1" x14ac:dyDescent="0.25">
      <c r="A1023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</row>
    <row r="1024" spans="1:21" s="2" customFormat="1" x14ac:dyDescent="0.25">
      <c r="A1024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</row>
    <row r="1025" spans="1:21" s="2" customFormat="1" x14ac:dyDescent="0.25">
      <c r="A1025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</row>
    <row r="1026" spans="1:21" s="2" customFormat="1" x14ac:dyDescent="0.25">
      <c r="A1026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</row>
    <row r="1027" spans="1:21" s="2" customFormat="1" x14ac:dyDescent="0.25">
      <c r="A1027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</row>
    <row r="1028" spans="1:21" s="2" customFormat="1" x14ac:dyDescent="0.25">
      <c r="A1028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</row>
    <row r="1029" spans="1:21" s="2" customFormat="1" x14ac:dyDescent="0.25">
      <c r="A1029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</row>
    <row r="1030" spans="1:21" s="2" customFormat="1" x14ac:dyDescent="0.25">
      <c r="A1030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</row>
    <row r="1031" spans="1:21" s="2" customFormat="1" x14ac:dyDescent="0.25">
      <c r="A103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</row>
    <row r="1032" spans="1:21" s="2" customFormat="1" x14ac:dyDescent="0.25">
      <c r="A1032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</row>
    <row r="1033" spans="1:21" s="2" customFormat="1" x14ac:dyDescent="0.25">
      <c r="A1033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</row>
    <row r="1034" spans="1:21" s="2" customFormat="1" x14ac:dyDescent="0.25">
      <c r="A1034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</row>
    <row r="1035" spans="1:21" s="2" customFormat="1" x14ac:dyDescent="0.25">
      <c r="A1035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</row>
    <row r="1036" spans="1:21" s="2" customFormat="1" x14ac:dyDescent="0.25">
      <c r="A1036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</row>
    <row r="1037" spans="1:21" s="2" customFormat="1" x14ac:dyDescent="0.25">
      <c r="A1037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</row>
    <row r="1038" spans="1:21" s="2" customFormat="1" x14ac:dyDescent="0.25">
      <c r="A1038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</row>
    <row r="1039" spans="1:21" s="2" customFormat="1" x14ac:dyDescent="0.25">
      <c r="A1039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</row>
    <row r="1040" spans="1:21" s="2" customFormat="1" x14ac:dyDescent="0.25">
      <c r="A1040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</row>
    <row r="1041" spans="1:21" s="2" customFormat="1" x14ac:dyDescent="0.25">
      <c r="A104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</row>
    <row r="1042" spans="1:21" s="2" customFormat="1" x14ac:dyDescent="0.25">
      <c r="A1042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</row>
    <row r="1043" spans="1:21" s="2" customFormat="1" x14ac:dyDescent="0.25">
      <c r="A1043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</row>
    <row r="1044" spans="1:21" s="2" customFormat="1" x14ac:dyDescent="0.25">
      <c r="A1044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</row>
    <row r="1045" spans="1:21" s="2" customFormat="1" x14ac:dyDescent="0.25">
      <c r="A1045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</row>
    <row r="1046" spans="1:21" s="2" customFormat="1" x14ac:dyDescent="0.25">
      <c r="A1046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</row>
    <row r="1047" spans="1:21" s="2" customFormat="1" x14ac:dyDescent="0.25">
      <c r="A1047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</row>
    <row r="1048" spans="1:21" s="2" customFormat="1" x14ac:dyDescent="0.25">
      <c r="A1048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</row>
    <row r="1049" spans="1:21" s="2" customFormat="1" x14ac:dyDescent="0.25">
      <c r="A1049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</row>
    <row r="1050" spans="1:21" s="2" customFormat="1" x14ac:dyDescent="0.25">
      <c r="A1050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</row>
    <row r="1051" spans="1:21" s="2" customFormat="1" x14ac:dyDescent="0.25">
      <c r="A105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</row>
    <row r="1052" spans="1:21" s="2" customFormat="1" x14ac:dyDescent="0.25">
      <c r="A1052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</row>
    <row r="1053" spans="1:21" s="2" customFormat="1" x14ac:dyDescent="0.25">
      <c r="A1053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</row>
    <row r="1054" spans="1:21" s="2" customFormat="1" x14ac:dyDescent="0.25">
      <c r="A1054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</row>
    <row r="1055" spans="1:21" s="2" customFormat="1" x14ac:dyDescent="0.25">
      <c r="A1055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</row>
    <row r="1056" spans="1:21" s="2" customFormat="1" x14ac:dyDescent="0.25">
      <c r="A1056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</row>
    <row r="1057" spans="1:21" s="2" customFormat="1" x14ac:dyDescent="0.25">
      <c r="A1057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</row>
    <row r="1058" spans="1:21" s="2" customFormat="1" x14ac:dyDescent="0.25">
      <c r="A1058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</row>
    <row r="1059" spans="1:21" s="2" customFormat="1" x14ac:dyDescent="0.25">
      <c r="A1059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</row>
    <row r="1060" spans="1:21" s="2" customFormat="1" x14ac:dyDescent="0.25">
      <c r="A1060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</row>
    <row r="1061" spans="1:21" s="2" customFormat="1" x14ac:dyDescent="0.25">
      <c r="A106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</row>
    <row r="1062" spans="1:21" s="2" customFormat="1" x14ac:dyDescent="0.25">
      <c r="A1062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</row>
    <row r="1063" spans="1:21" s="2" customFormat="1" x14ac:dyDescent="0.25">
      <c r="A1063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</row>
    <row r="1064" spans="1:21" s="2" customFormat="1" x14ac:dyDescent="0.25">
      <c r="A1064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</row>
    <row r="1065" spans="1:21" s="2" customFormat="1" x14ac:dyDescent="0.25">
      <c r="A1065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</row>
    <row r="1066" spans="1:21" s="2" customFormat="1" x14ac:dyDescent="0.25">
      <c r="A1066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</row>
    <row r="1067" spans="1:21" s="2" customFormat="1" x14ac:dyDescent="0.25">
      <c r="A1067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</row>
    <row r="1068" spans="1:21" s="2" customFormat="1" x14ac:dyDescent="0.25">
      <c r="A1068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</row>
    <row r="1069" spans="1:21" s="2" customFormat="1" x14ac:dyDescent="0.25">
      <c r="A1069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</row>
    <row r="1070" spans="1:21" s="2" customFormat="1" x14ac:dyDescent="0.25">
      <c r="A1070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</row>
    <row r="1071" spans="1:21" s="2" customFormat="1" x14ac:dyDescent="0.25">
      <c r="A107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</row>
    <row r="1072" spans="1:21" s="2" customFormat="1" x14ac:dyDescent="0.25">
      <c r="A1072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</row>
    <row r="1073" spans="1:21" s="2" customFormat="1" x14ac:dyDescent="0.25">
      <c r="A1073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</row>
    <row r="1074" spans="1:21" s="2" customFormat="1" x14ac:dyDescent="0.25">
      <c r="A1074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</row>
    <row r="1075" spans="1:21" s="2" customFormat="1" x14ac:dyDescent="0.25">
      <c r="A1075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</row>
    <row r="1076" spans="1:21" s="2" customFormat="1" x14ac:dyDescent="0.25">
      <c r="A1076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</row>
    <row r="1077" spans="1:21" s="2" customFormat="1" x14ac:dyDescent="0.25">
      <c r="A1077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</row>
    <row r="1078" spans="1:21" s="2" customFormat="1" x14ac:dyDescent="0.25">
      <c r="A1078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</row>
    <row r="1079" spans="1:21" s="2" customFormat="1" x14ac:dyDescent="0.25">
      <c r="A1079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</row>
    <row r="1080" spans="1:21" s="2" customFormat="1" x14ac:dyDescent="0.25">
      <c r="A1080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</row>
    <row r="1081" spans="1:21" s="2" customFormat="1" x14ac:dyDescent="0.25">
      <c r="A108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</row>
    <row r="1082" spans="1:21" s="2" customFormat="1" x14ac:dyDescent="0.25">
      <c r="A1082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</row>
    <row r="1083" spans="1:21" s="2" customFormat="1" x14ac:dyDescent="0.25">
      <c r="A1083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</row>
    <row r="1084" spans="1:21" s="2" customFormat="1" x14ac:dyDescent="0.25">
      <c r="A1084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</row>
    <row r="1085" spans="1:21" s="2" customFormat="1" x14ac:dyDescent="0.25">
      <c r="A1085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</row>
    <row r="1086" spans="1:21" s="2" customFormat="1" x14ac:dyDescent="0.25">
      <c r="A1086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</row>
    <row r="1087" spans="1:21" s="2" customFormat="1" x14ac:dyDescent="0.25">
      <c r="A1087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</row>
    <row r="1088" spans="1:21" s="2" customFormat="1" x14ac:dyDescent="0.25">
      <c r="A1088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</row>
    <row r="1089" spans="1:21" s="2" customFormat="1" x14ac:dyDescent="0.25">
      <c r="A1089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</row>
    <row r="1090" spans="1:21" s="2" customFormat="1" x14ac:dyDescent="0.25">
      <c r="A1090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</row>
    <row r="1091" spans="1:21" s="2" customFormat="1" x14ac:dyDescent="0.25">
      <c r="A109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</row>
    <row r="1092" spans="1:21" s="2" customFormat="1" x14ac:dyDescent="0.25">
      <c r="A1092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</row>
    <row r="1093" spans="1:21" s="2" customFormat="1" x14ac:dyDescent="0.25">
      <c r="A1093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</row>
    <row r="1094" spans="1:21" s="2" customFormat="1" x14ac:dyDescent="0.25">
      <c r="A1094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</row>
    <row r="1095" spans="1:21" s="2" customFormat="1" x14ac:dyDescent="0.25">
      <c r="A1095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</row>
    <row r="1096" spans="1:21" s="2" customFormat="1" x14ac:dyDescent="0.25">
      <c r="A1096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</row>
    <row r="1097" spans="1:21" s="2" customFormat="1" x14ac:dyDescent="0.25">
      <c r="A1097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</row>
    <row r="1098" spans="1:21" s="2" customFormat="1" x14ac:dyDescent="0.25">
      <c r="A1098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</row>
    <row r="1099" spans="1:21" s="2" customFormat="1" x14ac:dyDescent="0.25">
      <c r="A1099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</row>
    <row r="1100" spans="1:21" s="2" customFormat="1" x14ac:dyDescent="0.25">
      <c r="A1100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</row>
    <row r="1101" spans="1:21" s="2" customFormat="1" x14ac:dyDescent="0.25">
      <c r="A110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</row>
    <row r="1102" spans="1:21" s="2" customFormat="1" x14ac:dyDescent="0.25">
      <c r="A1102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</row>
    <row r="1103" spans="1:21" s="2" customFormat="1" x14ac:dyDescent="0.25">
      <c r="A1103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</row>
    <row r="1104" spans="1:21" s="2" customFormat="1" x14ac:dyDescent="0.25">
      <c r="A1104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</row>
    <row r="1105" spans="1:21" s="2" customFormat="1" x14ac:dyDescent="0.25">
      <c r="A1105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</row>
    <row r="1106" spans="1:21" s="2" customFormat="1" x14ac:dyDescent="0.25">
      <c r="A1106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</row>
    <row r="1107" spans="1:21" s="2" customFormat="1" x14ac:dyDescent="0.25">
      <c r="A1107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</row>
    <row r="1108" spans="1:21" s="2" customFormat="1" x14ac:dyDescent="0.25">
      <c r="A1108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</row>
    <row r="1109" spans="1:21" s="2" customFormat="1" x14ac:dyDescent="0.25">
      <c r="A1109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</row>
    <row r="1110" spans="1:21" s="2" customFormat="1" x14ac:dyDescent="0.25">
      <c r="A1110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</row>
    <row r="1111" spans="1:21" s="2" customFormat="1" x14ac:dyDescent="0.25">
      <c r="A111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</row>
    <row r="1112" spans="1:21" s="2" customFormat="1" x14ac:dyDescent="0.25">
      <c r="A1112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</row>
    <row r="1113" spans="1:21" s="2" customFormat="1" x14ac:dyDescent="0.25">
      <c r="A1113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</row>
    <row r="1114" spans="1:21" s="2" customFormat="1" x14ac:dyDescent="0.25">
      <c r="A1114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</row>
    <row r="1115" spans="1:21" s="2" customFormat="1" x14ac:dyDescent="0.25">
      <c r="A1115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</row>
    <row r="1116" spans="1:21" s="2" customFormat="1" x14ac:dyDescent="0.25">
      <c r="A1116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</row>
    <row r="1117" spans="1:21" s="2" customFormat="1" x14ac:dyDescent="0.25">
      <c r="A1117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</row>
    <row r="1118" spans="1:21" s="2" customFormat="1" x14ac:dyDescent="0.25">
      <c r="A1118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</row>
    <row r="1119" spans="1:21" s="2" customFormat="1" x14ac:dyDescent="0.25">
      <c r="A1119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</row>
    <row r="1120" spans="1:21" s="2" customFormat="1" x14ac:dyDescent="0.25">
      <c r="A1120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</row>
    <row r="1121" spans="1:21" s="2" customFormat="1" x14ac:dyDescent="0.25">
      <c r="A112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</row>
    <row r="1122" spans="1:21" s="2" customFormat="1" x14ac:dyDescent="0.25">
      <c r="A1122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</row>
    <row r="1123" spans="1:21" s="2" customFormat="1" x14ac:dyDescent="0.25">
      <c r="A1123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</row>
    <row r="1124" spans="1:21" s="2" customFormat="1" x14ac:dyDescent="0.25">
      <c r="A1124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</row>
    <row r="1125" spans="1:21" s="2" customFormat="1" x14ac:dyDescent="0.25">
      <c r="A1125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</row>
    <row r="1126" spans="1:21" s="2" customFormat="1" x14ac:dyDescent="0.25">
      <c r="A1126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</row>
    <row r="1127" spans="1:21" s="2" customFormat="1" x14ac:dyDescent="0.25">
      <c r="A1127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</row>
    <row r="1128" spans="1:21" s="2" customFormat="1" x14ac:dyDescent="0.25">
      <c r="A1128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</row>
    <row r="1129" spans="1:21" s="2" customFormat="1" x14ac:dyDescent="0.25">
      <c r="A1129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</row>
    <row r="1130" spans="1:21" s="2" customFormat="1" x14ac:dyDescent="0.25">
      <c r="A1130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</row>
    <row r="1131" spans="1:21" s="2" customFormat="1" x14ac:dyDescent="0.25">
      <c r="A113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</row>
    <row r="1132" spans="1:21" s="2" customFormat="1" x14ac:dyDescent="0.25">
      <c r="A1132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</row>
    <row r="1133" spans="1:21" s="2" customFormat="1" x14ac:dyDescent="0.25">
      <c r="A1133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</row>
    <row r="1134" spans="1:21" s="2" customFormat="1" x14ac:dyDescent="0.25">
      <c r="A1134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</row>
    <row r="1135" spans="1:21" s="2" customFormat="1" x14ac:dyDescent="0.25">
      <c r="A1135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</row>
    <row r="1136" spans="1:21" s="2" customFormat="1" x14ac:dyDescent="0.25">
      <c r="A1136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</row>
    <row r="1137" spans="1:21" s="2" customFormat="1" x14ac:dyDescent="0.25">
      <c r="A1137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</row>
    <row r="1138" spans="1:21" s="2" customFormat="1" x14ac:dyDescent="0.25">
      <c r="A1138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</row>
    <row r="1139" spans="1:21" s="2" customFormat="1" x14ac:dyDescent="0.25">
      <c r="A1139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</row>
    <row r="1140" spans="1:21" s="2" customFormat="1" x14ac:dyDescent="0.25">
      <c r="A1140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</row>
    <row r="1141" spans="1:21" s="2" customFormat="1" x14ac:dyDescent="0.25">
      <c r="A114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</row>
    <row r="1142" spans="1:21" s="2" customFormat="1" x14ac:dyDescent="0.25">
      <c r="A1142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</row>
    <row r="1143" spans="1:21" s="2" customFormat="1" x14ac:dyDescent="0.25">
      <c r="A1143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</row>
    <row r="1144" spans="1:21" s="2" customFormat="1" x14ac:dyDescent="0.25">
      <c r="A1144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</row>
    <row r="1145" spans="1:21" s="2" customFormat="1" x14ac:dyDescent="0.25">
      <c r="A1145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</row>
    <row r="1146" spans="1:21" s="2" customFormat="1" x14ac:dyDescent="0.25">
      <c r="A1146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</row>
    <row r="1147" spans="1:21" s="2" customFormat="1" x14ac:dyDescent="0.25">
      <c r="A1147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</row>
    <row r="1148" spans="1:21" s="2" customFormat="1" x14ac:dyDescent="0.25">
      <c r="A1148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</row>
    <row r="1149" spans="1:21" s="2" customFormat="1" x14ac:dyDescent="0.25">
      <c r="A1149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</row>
    <row r="1150" spans="1:21" s="2" customFormat="1" x14ac:dyDescent="0.25">
      <c r="A1150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</row>
    <row r="1151" spans="1:21" s="2" customFormat="1" x14ac:dyDescent="0.25">
      <c r="A115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</row>
    <row r="1152" spans="1:21" s="2" customFormat="1" x14ac:dyDescent="0.25">
      <c r="A1152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</row>
    <row r="1153" spans="1:21" s="2" customFormat="1" x14ac:dyDescent="0.25">
      <c r="A1153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</row>
    <row r="1154" spans="1:21" s="2" customFormat="1" x14ac:dyDescent="0.25">
      <c r="A1154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</row>
    <row r="1155" spans="1:21" s="2" customFormat="1" x14ac:dyDescent="0.25">
      <c r="A1155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</row>
    <row r="1156" spans="1:21" s="2" customFormat="1" x14ac:dyDescent="0.25">
      <c r="A1156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</row>
    <row r="1157" spans="1:21" s="2" customFormat="1" x14ac:dyDescent="0.25">
      <c r="A1157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</row>
    <row r="1158" spans="1:21" s="2" customFormat="1" x14ac:dyDescent="0.25">
      <c r="A1158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</row>
    <row r="1159" spans="1:21" s="2" customFormat="1" x14ac:dyDescent="0.25">
      <c r="A1159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</row>
    <row r="1160" spans="1:21" s="2" customFormat="1" x14ac:dyDescent="0.25">
      <c r="A1160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</row>
    <row r="1161" spans="1:21" s="2" customFormat="1" x14ac:dyDescent="0.25">
      <c r="A116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</row>
    <row r="1162" spans="1:21" s="2" customFormat="1" x14ac:dyDescent="0.25">
      <c r="A1162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</row>
    <row r="1163" spans="1:21" s="2" customFormat="1" x14ac:dyDescent="0.25">
      <c r="A1163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</row>
    <row r="1164" spans="1:21" s="2" customFormat="1" x14ac:dyDescent="0.25">
      <c r="A1164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</row>
    <row r="1165" spans="1:21" s="2" customFormat="1" x14ac:dyDescent="0.25">
      <c r="A1165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</row>
    <row r="1166" spans="1:21" s="2" customFormat="1" x14ac:dyDescent="0.25">
      <c r="A1166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</row>
    <row r="1167" spans="1:21" s="2" customFormat="1" x14ac:dyDescent="0.25">
      <c r="A1167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</row>
    <row r="1168" spans="1:21" s="2" customFormat="1" x14ac:dyDescent="0.25">
      <c r="A1168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</row>
    <row r="1169" spans="1:21" s="2" customFormat="1" x14ac:dyDescent="0.25">
      <c r="A1169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</row>
    <row r="1170" spans="1:21" s="2" customFormat="1" x14ac:dyDescent="0.25">
      <c r="A1170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</row>
    <row r="1171" spans="1:21" s="2" customFormat="1" x14ac:dyDescent="0.25">
      <c r="A117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</row>
    <row r="1172" spans="1:21" s="2" customFormat="1" x14ac:dyDescent="0.25">
      <c r="A1172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</row>
    <row r="1173" spans="1:21" s="2" customFormat="1" x14ac:dyDescent="0.25">
      <c r="A1173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</row>
    <row r="1174" spans="1:21" s="2" customFormat="1" x14ac:dyDescent="0.25">
      <c r="A1174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</row>
    <row r="1175" spans="1:21" s="2" customFormat="1" x14ac:dyDescent="0.25">
      <c r="A1175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</row>
    <row r="1176" spans="1:21" s="2" customFormat="1" x14ac:dyDescent="0.25">
      <c r="A1176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</row>
    <row r="1177" spans="1:21" s="2" customFormat="1" x14ac:dyDescent="0.25">
      <c r="A1177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</row>
    <row r="1178" spans="1:21" s="2" customFormat="1" x14ac:dyDescent="0.25">
      <c r="A1178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</row>
    <row r="1179" spans="1:21" s="2" customFormat="1" x14ac:dyDescent="0.25">
      <c r="A1179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</row>
    <row r="1180" spans="1:21" s="2" customFormat="1" x14ac:dyDescent="0.25">
      <c r="A1180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</row>
    <row r="1181" spans="1:21" s="2" customFormat="1" x14ac:dyDescent="0.25">
      <c r="A118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</row>
    <row r="1182" spans="1:21" s="2" customFormat="1" x14ac:dyDescent="0.25">
      <c r="A1182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</row>
    <row r="1183" spans="1:21" s="2" customFormat="1" x14ac:dyDescent="0.25">
      <c r="A1183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</row>
    <row r="1184" spans="1:21" s="2" customFormat="1" x14ac:dyDescent="0.25">
      <c r="A1184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</row>
    <row r="1185" spans="1:21" s="2" customFormat="1" x14ac:dyDescent="0.25">
      <c r="A1185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</row>
    <row r="1186" spans="1:21" s="2" customFormat="1" x14ac:dyDescent="0.25">
      <c r="A1186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</row>
    <row r="1187" spans="1:21" s="2" customFormat="1" x14ac:dyDescent="0.25">
      <c r="A1187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</row>
    <row r="1188" spans="1:21" s="2" customFormat="1" x14ac:dyDescent="0.25">
      <c r="A1188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</row>
    <row r="1189" spans="1:21" s="2" customFormat="1" x14ac:dyDescent="0.25">
      <c r="A1189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</row>
    <row r="1190" spans="1:21" s="2" customFormat="1" x14ac:dyDescent="0.25">
      <c r="A1190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</row>
    <row r="1191" spans="1:21" s="2" customFormat="1" x14ac:dyDescent="0.25">
      <c r="A119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</row>
    <row r="1192" spans="1:21" s="2" customFormat="1" x14ac:dyDescent="0.25">
      <c r="A1192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</row>
    <row r="1193" spans="1:21" s="2" customFormat="1" x14ac:dyDescent="0.25">
      <c r="A1193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</row>
    <row r="1194" spans="1:21" s="2" customFormat="1" x14ac:dyDescent="0.25">
      <c r="A1194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</row>
    <row r="1195" spans="1:21" s="2" customFormat="1" x14ac:dyDescent="0.25">
      <c r="A1195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</row>
    <row r="1196" spans="1:21" s="2" customFormat="1" x14ac:dyDescent="0.25">
      <c r="A1196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</row>
    <row r="1197" spans="1:21" s="2" customFormat="1" x14ac:dyDescent="0.25">
      <c r="A1197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</row>
    <row r="1198" spans="1:21" s="2" customFormat="1" x14ac:dyDescent="0.25">
      <c r="A1198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</row>
    <row r="1199" spans="1:21" s="2" customFormat="1" x14ac:dyDescent="0.25">
      <c r="A1199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</row>
    <row r="1200" spans="1:21" s="2" customFormat="1" x14ac:dyDescent="0.25">
      <c r="A1200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</row>
    <row r="1201" spans="1:21" s="2" customFormat="1" x14ac:dyDescent="0.25">
      <c r="A120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</row>
    <row r="1202" spans="1:21" s="2" customFormat="1" x14ac:dyDescent="0.25">
      <c r="A1202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</row>
    <row r="1203" spans="1:21" s="2" customFormat="1" x14ac:dyDescent="0.25">
      <c r="A1203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</row>
    <row r="1204" spans="1:21" s="2" customFormat="1" x14ac:dyDescent="0.25">
      <c r="A1204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</row>
    <row r="1205" spans="1:21" s="2" customFormat="1" x14ac:dyDescent="0.25">
      <c r="A1205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</row>
    <row r="1206" spans="1:21" s="2" customFormat="1" x14ac:dyDescent="0.25">
      <c r="A1206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</row>
    <row r="1207" spans="1:21" s="2" customFormat="1" x14ac:dyDescent="0.25">
      <c r="A1207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</row>
    <row r="1208" spans="1:21" s="2" customFormat="1" x14ac:dyDescent="0.25">
      <c r="A1208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</row>
    <row r="1209" spans="1:21" s="2" customFormat="1" x14ac:dyDescent="0.25">
      <c r="A1209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</row>
    <row r="1210" spans="1:21" s="2" customFormat="1" x14ac:dyDescent="0.25">
      <c r="A1210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</row>
    <row r="1211" spans="1:21" s="2" customFormat="1" x14ac:dyDescent="0.25">
      <c r="A121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</row>
    <row r="1212" spans="1:21" s="2" customFormat="1" x14ac:dyDescent="0.25">
      <c r="A1212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</row>
    <row r="1213" spans="1:21" s="2" customFormat="1" x14ac:dyDescent="0.25">
      <c r="A1213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</row>
    <row r="1214" spans="1:21" s="2" customFormat="1" x14ac:dyDescent="0.25">
      <c r="A1214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</row>
    <row r="1215" spans="1:21" s="2" customFormat="1" x14ac:dyDescent="0.25">
      <c r="A1215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</row>
    <row r="1216" spans="1:21" s="2" customFormat="1" x14ac:dyDescent="0.25">
      <c r="A1216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</row>
    <row r="1217" spans="1:21" s="2" customFormat="1" x14ac:dyDescent="0.25">
      <c r="A1217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</row>
    <row r="1218" spans="1:21" s="2" customFormat="1" x14ac:dyDescent="0.25">
      <c r="A1218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</row>
    <row r="1219" spans="1:21" s="2" customFormat="1" x14ac:dyDescent="0.25">
      <c r="A1219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</row>
    <row r="1220" spans="1:21" s="2" customFormat="1" x14ac:dyDescent="0.25">
      <c r="A1220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</row>
    <row r="1221" spans="1:21" s="2" customFormat="1" x14ac:dyDescent="0.25">
      <c r="A122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</row>
    <row r="1222" spans="1:21" s="2" customFormat="1" x14ac:dyDescent="0.25">
      <c r="A1222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</row>
    <row r="1223" spans="1:21" s="2" customFormat="1" x14ac:dyDescent="0.25">
      <c r="A1223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</row>
    <row r="1224" spans="1:21" s="2" customFormat="1" x14ac:dyDescent="0.25">
      <c r="A1224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</row>
    <row r="1225" spans="1:21" s="2" customFormat="1" x14ac:dyDescent="0.25">
      <c r="A1225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</row>
    <row r="1226" spans="1:21" s="2" customFormat="1" x14ac:dyDescent="0.25">
      <c r="A1226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</row>
    <row r="1227" spans="1:21" s="2" customFormat="1" x14ac:dyDescent="0.25">
      <c r="A1227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</row>
    <row r="1228" spans="1:21" s="2" customFormat="1" x14ac:dyDescent="0.25">
      <c r="A1228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</row>
    <row r="1229" spans="1:21" s="2" customFormat="1" x14ac:dyDescent="0.25">
      <c r="A1229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</row>
    <row r="1230" spans="1:21" s="2" customFormat="1" x14ac:dyDescent="0.25">
      <c r="A1230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</row>
    <row r="1231" spans="1:21" s="2" customFormat="1" x14ac:dyDescent="0.25">
      <c r="A123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</row>
    <row r="1232" spans="1:21" s="2" customFormat="1" x14ac:dyDescent="0.25">
      <c r="A1232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</row>
    <row r="1233" spans="1:21" s="2" customFormat="1" x14ac:dyDescent="0.25">
      <c r="A1233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</row>
    <row r="1234" spans="1:21" s="2" customFormat="1" x14ac:dyDescent="0.25">
      <c r="A1234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</row>
    <row r="1235" spans="1:21" s="2" customFormat="1" x14ac:dyDescent="0.25">
      <c r="A1235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</row>
    <row r="1236" spans="1:21" s="2" customFormat="1" x14ac:dyDescent="0.25">
      <c r="A1236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</row>
    <row r="1237" spans="1:21" s="2" customFormat="1" x14ac:dyDescent="0.25">
      <c r="A1237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</row>
    <row r="1238" spans="1:21" s="2" customFormat="1" x14ac:dyDescent="0.25">
      <c r="A1238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</row>
    <row r="1239" spans="1:21" s="2" customFormat="1" x14ac:dyDescent="0.25">
      <c r="A1239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</row>
    <row r="1240" spans="1:21" s="2" customFormat="1" x14ac:dyDescent="0.25">
      <c r="A1240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</row>
    <row r="1241" spans="1:21" s="2" customFormat="1" x14ac:dyDescent="0.25">
      <c r="A124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</row>
    <row r="1242" spans="1:21" s="2" customFormat="1" x14ac:dyDescent="0.25">
      <c r="A1242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</row>
    <row r="1243" spans="1:21" s="2" customFormat="1" x14ac:dyDescent="0.25">
      <c r="A1243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</row>
    <row r="1244" spans="1:21" s="2" customFormat="1" x14ac:dyDescent="0.25">
      <c r="A1244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</row>
    <row r="1245" spans="1:21" s="2" customFormat="1" x14ac:dyDescent="0.25">
      <c r="A1245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</row>
    <row r="1246" spans="1:21" s="2" customFormat="1" x14ac:dyDescent="0.25">
      <c r="A1246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</row>
    <row r="1247" spans="1:21" s="2" customFormat="1" x14ac:dyDescent="0.25">
      <c r="A1247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</row>
    <row r="1248" spans="1:21" s="2" customFormat="1" x14ac:dyDescent="0.25">
      <c r="A1248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</row>
    <row r="1249" spans="1:21" s="2" customFormat="1" x14ac:dyDescent="0.25">
      <c r="A1249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</row>
    <row r="1250" spans="1:21" s="2" customFormat="1" x14ac:dyDescent="0.25">
      <c r="A1250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</row>
    <row r="1251" spans="1:21" s="2" customFormat="1" x14ac:dyDescent="0.25">
      <c r="A125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</row>
    <row r="1252" spans="1:21" s="2" customFormat="1" x14ac:dyDescent="0.25">
      <c r="A1252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</row>
    <row r="1253" spans="1:21" s="2" customFormat="1" x14ac:dyDescent="0.25">
      <c r="A1253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</row>
    <row r="1254" spans="1:21" s="2" customFormat="1" x14ac:dyDescent="0.25">
      <c r="A1254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</row>
    <row r="1255" spans="1:21" s="2" customFormat="1" x14ac:dyDescent="0.25">
      <c r="A1255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</row>
    <row r="1256" spans="1:21" s="2" customFormat="1" x14ac:dyDescent="0.25">
      <c r="A1256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</row>
    <row r="1257" spans="1:21" s="2" customFormat="1" x14ac:dyDescent="0.25">
      <c r="A1257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</row>
    <row r="1258" spans="1:21" s="2" customFormat="1" x14ac:dyDescent="0.25">
      <c r="A1258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</row>
    <row r="1259" spans="1:21" s="2" customFormat="1" x14ac:dyDescent="0.25">
      <c r="A1259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</row>
    <row r="1260" spans="1:21" s="2" customFormat="1" x14ac:dyDescent="0.25">
      <c r="A1260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</row>
    <row r="1261" spans="1:21" s="2" customFormat="1" x14ac:dyDescent="0.25">
      <c r="A126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</row>
    <row r="1262" spans="1:21" s="2" customFormat="1" x14ac:dyDescent="0.25">
      <c r="A1262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</row>
    <row r="1263" spans="1:21" s="2" customFormat="1" x14ac:dyDescent="0.25">
      <c r="A1263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</row>
    <row r="1264" spans="1:21" s="2" customFormat="1" x14ac:dyDescent="0.25">
      <c r="A1264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</row>
    <row r="1265" spans="1:21" s="2" customFormat="1" x14ac:dyDescent="0.25">
      <c r="A1265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</row>
    <row r="1266" spans="1:21" s="2" customFormat="1" x14ac:dyDescent="0.25">
      <c r="A1266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</row>
    <row r="1267" spans="1:21" s="2" customFormat="1" x14ac:dyDescent="0.25">
      <c r="A1267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</row>
    <row r="1268" spans="1:21" s="2" customFormat="1" x14ac:dyDescent="0.25">
      <c r="A1268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</row>
    <row r="1269" spans="1:21" s="2" customFormat="1" x14ac:dyDescent="0.25">
      <c r="A1269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</row>
    <row r="1270" spans="1:21" s="2" customFormat="1" x14ac:dyDescent="0.25">
      <c r="A1270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</row>
    <row r="1271" spans="1:21" s="2" customFormat="1" x14ac:dyDescent="0.25">
      <c r="A127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</row>
    <row r="1272" spans="1:21" s="2" customFormat="1" x14ac:dyDescent="0.25">
      <c r="A1272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</row>
    <row r="1273" spans="1:21" s="2" customFormat="1" x14ac:dyDescent="0.25">
      <c r="A1273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</row>
    <row r="1274" spans="1:21" s="2" customFormat="1" x14ac:dyDescent="0.25">
      <c r="A1274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</row>
    <row r="1275" spans="1:21" s="2" customFormat="1" x14ac:dyDescent="0.25">
      <c r="A1275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</row>
    <row r="1276" spans="1:21" s="2" customFormat="1" x14ac:dyDescent="0.25">
      <c r="A1276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</row>
    <row r="1277" spans="1:21" s="2" customFormat="1" x14ac:dyDescent="0.25">
      <c r="A1277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</row>
    <row r="1278" spans="1:21" s="2" customFormat="1" x14ac:dyDescent="0.25">
      <c r="A1278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</row>
    <row r="1279" spans="1:21" s="2" customFormat="1" x14ac:dyDescent="0.25">
      <c r="A1279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</row>
    <row r="1280" spans="1:21" s="2" customFormat="1" x14ac:dyDescent="0.25">
      <c r="A1280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</row>
    <row r="1281" spans="1:21" s="2" customFormat="1" x14ac:dyDescent="0.25">
      <c r="A128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</row>
    <row r="1282" spans="1:21" s="2" customFormat="1" x14ac:dyDescent="0.25">
      <c r="A1282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</row>
    <row r="1283" spans="1:21" s="2" customFormat="1" x14ac:dyDescent="0.25">
      <c r="A1283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</row>
    <row r="1284" spans="1:21" s="2" customFormat="1" x14ac:dyDescent="0.25">
      <c r="A1284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</row>
    <row r="1285" spans="1:21" s="2" customFormat="1" x14ac:dyDescent="0.25">
      <c r="A1285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</row>
    <row r="1286" spans="1:21" s="2" customFormat="1" x14ac:dyDescent="0.25">
      <c r="A1286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</row>
    <row r="1287" spans="1:21" s="2" customFormat="1" x14ac:dyDescent="0.25">
      <c r="A1287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</row>
    <row r="1288" spans="1:21" s="2" customFormat="1" x14ac:dyDescent="0.25">
      <c r="A1288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</row>
    <row r="1289" spans="1:21" s="2" customFormat="1" x14ac:dyDescent="0.25">
      <c r="A1289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</row>
    <row r="1290" spans="1:21" s="2" customFormat="1" x14ac:dyDescent="0.25">
      <c r="A1290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</row>
    <row r="1291" spans="1:21" s="2" customFormat="1" x14ac:dyDescent="0.25">
      <c r="A129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</row>
    <row r="1292" spans="1:21" s="2" customFormat="1" x14ac:dyDescent="0.25">
      <c r="A1292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</row>
    <row r="1293" spans="1:21" s="2" customFormat="1" x14ac:dyDescent="0.25">
      <c r="A1293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</row>
    <row r="1294" spans="1:21" s="2" customFormat="1" x14ac:dyDescent="0.25">
      <c r="A1294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</row>
    <row r="1295" spans="1:21" s="2" customFormat="1" x14ac:dyDescent="0.25">
      <c r="A1295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</row>
    <row r="1296" spans="1:21" s="2" customFormat="1" x14ac:dyDescent="0.25">
      <c r="A1296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</row>
    <row r="1297" spans="1:21" s="2" customFormat="1" x14ac:dyDescent="0.25">
      <c r="A1297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</row>
    <row r="1298" spans="1:21" s="2" customFormat="1" x14ac:dyDescent="0.25">
      <c r="A1298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</row>
    <row r="1299" spans="1:21" s="2" customFormat="1" x14ac:dyDescent="0.25">
      <c r="A1299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</row>
    <row r="1300" spans="1:21" s="2" customFormat="1" x14ac:dyDescent="0.25">
      <c r="A1300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</row>
    <row r="1301" spans="1:21" s="2" customFormat="1" x14ac:dyDescent="0.25">
      <c r="A130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</row>
    <row r="1302" spans="1:21" s="2" customFormat="1" x14ac:dyDescent="0.25">
      <c r="A1302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</row>
    <row r="1303" spans="1:21" s="2" customFormat="1" x14ac:dyDescent="0.25">
      <c r="A1303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</row>
    <row r="1304" spans="1:21" s="2" customFormat="1" x14ac:dyDescent="0.25">
      <c r="A1304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</row>
    <row r="1305" spans="1:21" s="2" customFormat="1" x14ac:dyDescent="0.25">
      <c r="A1305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</row>
    <row r="1306" spans="1:21" s="2" customFormat="1" x14ac:dyDescent="0.25">
      <c r="A1306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</row>
    <row r="1307" spans="1:21" s="2" customFormat="1" x14ac:dyDescent="0.25">
      <c r="A1307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</row>
    <row r="1308" spans="1:21" s="2" customFormat="1" x14ac:dyDescent="0.25">
      <c r="A1308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</row>
    <row r="1309" spans="1:21" s="2" customFormat="1" x14ac:dyDescent="0.25">
      <c r="A1309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</row>
    <row r="1310" spans="1:21" s="2" customFormat="1" x14ac:dyDescent="0.25">
      <c r="A1310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</row>
    <row r="1311" spans="1:21" s="2" customFormat="1" x14ac:dyDescent="0.25">
      <c r="A131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</row>
    <row r="1312" spans="1:21" s="2" customFormat="1" x14ac:dyDescent="0.25">
      <c r="A1312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</row>
    <row r="1313" spans="1:21" s="2" customFormat="1" x14ac:dyDescent="0.25">
      <c r="A1313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</row>
    <row r="1314" spans="1:21" s="2" customFormat="1" x14ac:dyDescent="0.25">
      <c r="A1314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</row>
    <row r="1315" spans="1:21" s="2" customFormat="1" x14ac:dyDescent="0.25">
      <c r="A1315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</row>
    <row r="1316" spans="1:21" s="2" customFormat="1" x14ac:dyDescent="0.25">
      <c r="A1316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</row>
    <row r="1317" spans="1:21" s="2" customFormat="1" x14ac:dyDescent="0.25">
      <c r="A1317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</row>
    <row r="1318" spans="1:21" s="2" customFormat="1" x14ac:dyDescent="0.25">
      <c r="A1318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</row>
    <row r="1319" spans="1:21" s="2" customFormat="1" x14ac:dyDescent="0.25">
      <c r="A1319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</row>
    <row r="1320" spans="1:21" s="2" customFormat="1" x14ac:dyDescent="0.25">
      <c r="A1320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</row>
    <row r="1321" spans="1:21" s="2" customFormat="1" x14ac:dyDescent="0.25">
      <c r="A132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</row>
    <row r="1322" spans="1:21" s="2" customFormat="1" x14ac:dyDescent="0.25">
      <c r="A1322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</row>
    <row r="1323" spans="1:21" s="2" customFormat="1" x14ac:dyDescent="0.25">
      <c r="A1323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</row>
    <row r="1324" spans="1:21" s="2" customFormat="1" x14ac:dyDescent="0.25">
      <c r="A1324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</row>
    <row r="1325" spans="1:21" s="2" customFormat="1" x14ac:dyDescent="0.25">
      <c r="A1325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</row>
    <row r="1326" spans="1:21" s="2" customFormat="1" x14ac:dyDescent="0.25">
      <c r="A1326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</row>
    <row r="1327" spans="1:21" s="2" customFormat="1" x14ac:dyDescent="0.25">
      <c r="A1327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</row>
    <row r="1328" spans="1:21" s="2" customFormat="1" x14ac:dyDescent="0.25">
      <c r="A1328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</row>
    <row r="1329" spans="1:21" s="2" customFormat="1" x14ac:dyDescent="0.25">
      <c r="A1329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</row>
    <row r="1330" spans="1:21" s="2" customFormat="1" x14ac:dyDescent="0.25">
      <c r="A1330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</row>
    <row r="1331" spans="1:21" s="2" customFormat="1" x14ac:dyDescent="0.25">
      <c r="A133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</row>
    <row r="1332" spans="1:21" s="2" customFormat="1" x14ac:dyDescent="0.25">
      <c r="A1332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</row>
    <row r="1333" spans="1:21" s="2" customFormat="1" x14ac:dyDescent="0.25">
      <c r="A1333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</row>
    <row r="1334" spans="1:21" s="2" customFormat="1" x14ac:dyDescent="0.25">
      <c r="A1334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</row>
    <row r="1335" spans="1:21" s="2" customFormat="1" x14ac:dyDescent="0.25">
      <c r="A1335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</row>
    <row r="1336" spans="1:21" s="2" customFormat="1" x14ac:dyDescent="0.25">
      <c r="A1336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</row>
    <row r="1337" spans="1:21" s="2" customFormat="1" x14ac:dyDescent="0.25">
      <c r="A1337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</row>
    <row r="1338" spans="1:21" s="2" customFormat="1" x14ac:dyDescent="0.25">
      <c r="A1338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</row>
    <row r="1339" spans="1:21" s="2" customFormat="1" x14ac:dyDescent="0.25">
      <c r="A1339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</row>
    <row r="1340" spans="1:21" s="2" customFormat="1" x14ac:dyDescent="0.25">
      <c r="A1340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</row>
    <row r="1341" spans="1:21" s="2" customFormat="1" x14ac:dyDescent="0.25">
      <c r="A134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</row>
    <row r="1342" spans="1:21" s="2" customFormat="1" x14ac:dyDescent="0.25">
      <c r="A1342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</row>
    <row r="1343" spans="1:21" s="2" customFormat="1" x14ac:dyDescent="0.25">
      <c r="A1343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</row>
    <row r="1344" spans="1:21" s="2" customFormat="1" x14ac:dyDescent="0.25">
      <c r="A1344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</row>
    <row r="1345" spans="1:21" s="2" customFormat="1" x14ac:dyDescent="0.25">
      <c r="A1345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</row>
    <row r="1346" spans="1:21" s="2" customFormat="1" x14ac:dyDescent="0.25">
      <c r="A1346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</row>
    <row r="1347" spans="1:21" s="2" customFormat="1" x14ac:dyDescent="0.25">
      <c r="A1347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</row>
    <row r="1348" spans="1:21" s="2" customFormat="1" x14ac:dyDescent="0.25">
      <c r="A1348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</row>
    <row r="1349" spans="1:21" s="2" customFormat="1" x14ac:dyDescent="0.25">
      <c r="A1349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</row>
    <row r="1350" spans="1:21" s="2" customFormat="1" x14ac:dyDescent="0.25">
      <c r="A1350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</row>
    <row r="1351" spans="1:21" s="2" customFormat="1" x14ac:dyDescent="0.25">
      <c r="A135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</row>
    <row r="1352" spans="1:21" s="2" customFormat="1" x14ac:dyDescent="0.25">
      <c r="A1352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</row>
    <row r="1353" spans="1:21" s="2" customFormat="1" x14ac:dyDescent="0.25">
      <c r="A1353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</row>
    <row r="1354" spans="1:21" s="2" customFormat="1" x14ac:dyDescent="0.25">
      <c r="A1354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</row>
    <row r="1355" spans="1:21" s="2" customFormat="1" x14ac:dyDescent="0.25">
      <c r="A1355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</row>
    <row r="1356" spans="1:21" s="2" customFormat="1" x14ac:dyDescent="0.25">
      <c r="A1356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</row>
    <row r="1357" spans="1:21" s="2" customFormat="1" x14ac:dyDescent="0.25">
      <c r="A1357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</row>
    <row r="1358" spans="1:21" s="2" customFormat="1" x14ac:dyDescent="0.25">
      <c r="A1358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</row>
    <row r="1359" spans="1:21" s="2" customFormat="1" x14ac:dyDescent="0.25">
      <c r="A1359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</row>
    <row r="1360" spans="1:21" s="2" customFormat="1" x14ac:dyDescent="0.25">
      <c r="A1360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</row>
    <row r="1361" spans="1:21" s="2" customFormat="1" x14ac:dyDescent="0.25">
      <c r="A136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</row>
    <row r="1362" spans="1:21" s="2" customFormat="1" x14ac:dyDescent="0.25">
      <c r="A1362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</row>
    <row r="1363" spans="1:21" s="2" customFormat="1" x14ac:dyDescent="0.25">
      <c r="A1363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</row>
    <row r="1364" spans="1:21" s="2" customFormat="1" x14ac:dyDescent="0.25">
      <c r="A1364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</row>
    <row r="1365" spans="1:21" s="2" customFormat="1" x14ac:dyDescent="0.25">
      <c r="A1365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</row>
    <row r="1366" spans="1:21" s="2" customFormat="1" x14ac:dyDescent="0.25">
      <c r="A1366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</row>
    <row r="1367" spans="1:21" s="2" customFormat="1" x14ac:dyDescent="0.25">
      <c r="A1367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</row>
    <row r="1368" spans="1:21" s="2" customFormat="1" x14ac:dyDescent="0.25">
      <c r="A1368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</row>
    <row r="1369" spans="1:21" s="2" customFormat="1" x14ac:dyDescent="0.25">
      <c r="A1369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</row>
    <row r="1370" spans="1:21" s="2" customFormat="1" x14ac:dyDescent="0.25">
      <c r="A1370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</row>
    <row r="1371" spans="1:21" s="2" customFormat="1" x14ac:dyDescent="0.25">
      <c r="A137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</row>
    <row r="1372" spans="1:21" s="2" customFormat="1" x14ac:dyDescent="0.25">
      <c r="A1372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</row>
    <row r="1373" spans="1:21" s="2" customFormat="1" x14ac:dyDescent="0.25">
      <c r="A1373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</row>
    <row r="1374" spans="1:21" s="2" customFormat="1" x14ac:dyDescent="0.25">
      <c r="A1374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</row>
    <row r="1375" spans="1:21" s="2" customFormat="1" x14ac:dyDescent="0.25">
      <c r="A1375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</row>
    <row r="1376" spans="1:21" s="2" customFormat="1" x14ac:dyDescent="0.25">
      <c r="A1376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</row>
    <row r="1377" spans="1:21" s="2" customFormat="1" x14ac:dyDescent="0.25">
      <c r="A1377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</row>
    <row r="1378" spans="1:21" s="2" customFormat="1" x14ac:dyDescent="0.25">
      <c r="A1378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</row>
    <row r="1379" spans="1:21" s="2" customFormat="1" x14ac:dyDescent="0.25">
      <c r="A1379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</row>
    <row r="1380" spans="1:21" s="2" customFormat="1" x14ac:dyDescent="0.25">
      <c r="A1380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</row>
    <row r="1381" spans="1:21" s="2" customFormat="1" x14ac:dyDescent="0.25">
      <c r="A138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</row>
    <row r="1382" spans="1:21" s="2" customFormat="1" x14ac:dyDescent="0.25">
      <c r="A1382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</row>
    <row r="1383" spans="1:21" s="2" customFormat="1" x14ac:dyDescent="0.25">
      <c r="A1383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</row>
    <row r="1384" spans="1:21" s="2" customFormat="1" x14ac:dyDescent="0.25">
      <c r="A1384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</row>
    <row r="1385" spans="1:21" s="2" customFormat="1" x14ac:dyDescent="0.25">
      <c r="A1385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</row>
    <row r="1386" spans="1:21" s="2" customFormat="1" x14ac:dyDescent="0.25">
      <c r="A1386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</row>
    <row r="1387" spans="1:21" s="2" customFormat="1" x14ac:dyDescent="0.25">
      <c r="A1387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</row>
    <row r="1388" spans="1:21" s="2" customFormat="1" x14ac:dyDescent="0.25">
      <c r="A1388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</row>
    <row r="1389" spans="1:21" s="2" customFormat="1" x14ac:dyDescent="0.25">
      <c r="A1389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</row>
    <row r="1390" spans="1:21" s="2" customFormat="1" x14ac:dyDescent="0.25">
      <c r="A1390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</row>
    <row r="1391" spans="1:21" s="2" customFormat="1" x14ac:dyDescent="0.25">
      <c r="A139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</row>
    <row r="1392" spans="1:21" s="2" customFormat="1" x14ac:dyDescent="0.25">
      <c r="A1392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</row>
    <row r="1393" spans="1:21" s="2" customFormat="1" x14ac:dyDescent="0.25">
      <c r="A1393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</row>
    <row r="1394" spans="1:21" s="2" customFormat="1" x14ac:dyDescent="0.25">
      <c r="A1394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</row>
    <row r="1395" spans="1:21" s="2" customFormat="1" x14ac:dyDescent="0.25">
      <c r="A1395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</row>
    <row r="1396" spans="1:21" s="2" customFormat="1" x14ac:dyDescent="0.25">
      <c r="A1396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</row>
    <row r="1397" spans="1:21" s="2" customFormat="1" x14ac:dyDescent="0.25">
      <c r="A1397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</row>
    <row r="1398" spans="1:21" s="2" customFormat="1" x14ac:dyDescent="0.25">
      <c r="A1398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</row>
    <row r="1399" spans="1:21" s="2" customFormat="1" x14ac:dyDescent="0.25">
      <c r="A1399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</row>
    <row r="1400" spans="1:21" s="2" customFormat="1" x14ac:dyDescent="0.25">
      <c r="A1400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</row>
    <row r="1401" spans="1:21" s="2" customFormat="1" x14ac:dyDescent="0.25">
      <c r="A140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</row>
    <row r="1402" spans="1:21" s="2" customFormat="1" x14ac:dyDescent="0.25">
      <c r="A1402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</row>
    <row r="1403" spans="1:21" s="2" customFormat="1" x14ac:dyDescent="0.25">
      <c r="A1403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</row>
    <row r="1404" spans="1:21" s="2" customFormat="1" x14ac:dyDescent="0.25">
      <c r="A1404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</row>
    <row r="1405" spans="1:21" s="2" customFormat="1" x14ac:dyDescent="0.25">
      <c r="A1405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</row>
    <row r="1406" spans="1:21" s="2" customFormat="1" x14ac:dyDescent="0.25">
      <c r="A1406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</row>
    <row r="1407" spans="1:21" s="2" customFormat="1" x14ac:dyDescent="0.25">
      <c r="A1407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</row>
    <row r="1408" spans="1:21" s="2" customFormat="1" x14ac:dyDescent="0.25">
      <c r="A1408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</row>
    <row r="1409" spans="1:21" s="2" customFormat="1" x14ac:dyDescent="0.25">
      <c r="A1409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</row>
    <row r="1410" spans="1:21" s="2" customFormat="1" x14ac:dyDescent="0.25">
      <c r="A1410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</row>
    <row r="1411" spans="1:21" s="2" customFormat="1" x14ac:dyDescent="0.25">
      <c r="A141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</row>
    <row r="1412" spans="1:21" s="2" customFormat="1" x14ac:dyDescent="0.25">
      <c r="A1412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</row>
    <row r="1413" spans="1:21" s="2" customFormat="1" x14ac:dyDescent="0.25">
      <c r="A1413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</row>
    <row r="1414" spans="1:21" s="2" customFormat="1" x14ac:dyDescent="0.25">
      <c r="A1414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</row>
    <row r="1415" spans="1:21" s="2" customFormat="1" x14ac:dyDescent="0.25">
      <c r="A1415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</row>
    <row r="1416" spans="1:21" s="2" customFormat="1" x14ac:dyDescent="0.25">
      <c r="A1416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</row>
    <row r="1417" spans="1:21" s="2" customFormat="1" x14ac:dyDescent="0.25">
      <c r="A1417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</row>
    <row r="1418" spans="1:21" s="2" customFormat="1" x14ac:dyDescent="0.25">
      <c r="A1418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</row>
    <row r="1419" spans="1:21" s="2" customFormat="1" x14ac:dyDescent="0.25">
      <c r="A1419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</row>
    <row r="1420" spans="1:21" s="2" customFormat="1" x14ac:dyDescent="0.25">
      <c r="A1420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</row>
    <row r="1421" spans="1:21" s="2" customFormat="1" x14ac:dyDescent="0.25">
      <c r="A142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</row>
    <row r="1422" spans="1:21" s="2" customFormat="1" x14ac:dyDescent="0.25">
      <c r="A1422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</row>
    <row r="1423" spans="1:21" s="2" customFormat="1" x14ac:dyDescent="0.25">
      <c r="A1423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</row>
    <row r="1424" spans="1:21" s="2" customFormat="1" x14ac:dyDescent="0.25">
      <c r="A1424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</row>
    <row r="1425" spans="1:21" s="2" customFormat="1" x14ac:dyDescent="0.25">
      <c r="A1425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</row>
    <row r="1426" spans="1:21" s="2" customFormat="1" x14ac:dyDescent="0.25">
      <c r="A1426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</row>
    <row r="1427" spans="1:21" s="2" customFormat="1" x14ac:dyDescent="0.25">
      <c r="A1427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</row>
    <row r="1428" spans="1:21" s="2" customFormat="1" x14ac:dyDescent="0.25">
      <c r="A1428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</row>
    <row r="1429" spans="1:21" s="2" customFormat="1" x14ac:dyDescent="0.25">
      <c r="A1429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</row>
    <row r="1430" spans="1:21" s="2" customFormat="1" x14ac:dyDescent="0.25">
      <c r="A1430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</row>
    <row r="1431" spans="1:21" s="2" customFormat="1" x14ac:dyDescent="0.25">
      <c r="A143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</row>
    <row r="1432" spans="1:21" s="2" customFormat="1" x14ac:dyDescent="0.25">
      <c r="A1432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</row>
    <row r="1433" spans="1:21" s="2" customFormat="1" x14ac:dyDescent="0.25">
      <c r="A1433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</row>
    <row r="1434" spans="1:21" s="2" customFormat="1" x14ac:dyDescent="0.25">
      <c r="A1434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</row>
    <row r="1435" spans="1:21" s="2" customFormat="1" x14ac:dyDescent="0.25">
      <c r="A1435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</row>
    <row r="1436" spans="1:21" s="2" customFormat="1" x14ac:dyDescent="0.25">
      <c r="A1436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</row>
    <row r="1437" spans="1:21" s="2" customFormat="1" x14ac:dyDescent="0.25">
      <c r="A1437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</row>
    <row r="1438" spans="1:21" s="2" customFormat="1" x14ac:dyDescent="0.25">
      <c r="A1438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</row>
    <row r="1439" spans="1:21" s="2" customFormat="1" x14ac:dyDescent="0.25">
      <c r="A1439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</row>
    <row r="1440" spans="1:21" s="2" customFormat="1" x14ac:dyDescent="0.25">
      <c r="A1440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</row>
    <row r="1441" spans="1:21" s="2" customFormat="1" x14ac:dyDescent="0.25">
      <c r="A144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</row>
    <row r="1442" spans="1:21" s="2" customFormat="1" x14ac:dyDescent="0.25">
      <c r="A1442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</row>
    <row r="1443" spans="1:21" s="2" customFormat="1" x14ac:dyDescent="0.25">
      <c r="A1443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</row>
    <row r="1444" spans="1:21" s="2" customFormat="1" x14ac:dyDescent="0.25">
      <c r="A1444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</row>
    <row r="1445" spans="1:21" s="2" customFormat="1" x14ac:dyDescent="0.25">
      <c r="A1445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</row>
    <row r="1446" spans="1:21" s="2" customFormat="1" x14ac:dyDescent="0.25">
      <c r="A1446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</row>
    <row r="1447" spans="1:21" s="2" customFormat="1" x14ac:dyDescent="0.25">
      <c r="A1447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</row>
    <row r="1448" spans="1:21" s="2" customFormat="1" x14ac:dyDescent="0.25">
      <c r="A1448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</row>
    <row r="1449" spans="1:21" s="2" customFormat="1" x14ac:dyDescent="0.25">
      <c r="A1449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</row>
    <row r="1450" spans="1:21" s="2" customFormat="1" x14ac:dyDescent="0.25">
      <c r="A1450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</row>
    <row r="1451" spans="1:21" s="2" customFormat="1" x14ac:dyDescent="0.25">
      <c r="A145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</row>
    <row r="1452" spans="1:21" s="2" customFormat="1" x14ac:dyDescent="0.25">
      <c r="A1452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</row>
    <row r="1453" spans="1:21" s="2" customFormat="1" x14ac:dyDescent="0.25">
      <c r="A1453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</row>
    <row r="1454" spans="1:21" s="2" customFormat="1" x14ac:dyDescent="0.25">
      <c r="A1454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</row>
    <row r="1455" spans="1:21" s="2" customFormat="1" x14ac:dyDescent="0.25">
      <c r="A1455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</row>
    <row r="1456" spans="1:21" s="2" customFormat="1" x14ac:dyDescent="0.25">
      <c r="A1456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</row>
    <row r="1457" spans="1:21" s="2" customFormat="1" x14ac:dyDescent="0.25">
      <c r="A1457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</row>
    <row r="1458" spans="1:21" s="2" customFormat="1" x14ac:dyDescent="0.25">
      <c r="A1458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</row>
    <row r="1459" spans="1:21" s="2" customFormat="1" x14ac:dyDescent="0.25">
      <c r="A1459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</row>
    <row r="1460" spans="1:21" s="2" customFormat="1" x14ac:dyDescent="0.25">
      <c r="A1460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</row>
    <row r="1461" spans="1:21" s="2" customFormat="1" x14ac:dyDescent="0.25">
      <c r="A146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</row>
    <row r="1462" spans="1:21" s="2" customFormat="1" x14ac:dyDescent="0.25">
      <c r="A1462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</row>
    <row r="1463" spans="1:21" s="2" customFormat="1" x14ac:dyDescent="0.25">
      <c r="A1463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</row>
    <row r="1464" spans="1:21" s="2" customFormat="1" x14ac:dyDescent="0.25">
      <c r="A1464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</row>
    <row r="1465" spans="1:21" s="2" customFormat="1" x14ac:dyDescent="0.25">
      <c r="A1465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</row>
    <row r="1466" spans="1:21" s="2" customFormat="1" x14ac:dyDescent="0.25">
      <c r="A1466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</row>
    <row r="1467" spans="1:21" s="2" customFormat="1" x14ac:dyDescent="0.25">
      <c r="A1467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</row>
    <row r="1468" spans="1:21" s="2" customFormat="1" x14ac:dyDescent="0.25">
      <c r="A1468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</row>
    <row r="1469" spans="1:21" s="2" customFormat="1" x14ac:dyDescent="0.25">
      <c r="A1469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</row>
    <row r="1470" spans="1:21" s="2" customFormat="1" x14ac:dyDescent="0.25">
      <c r="A1470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</row>
    <row r="1471" spans="1:21" s="2" customFormat="1" x14ac:dyDescent="0.25">
      <c r="A147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</row>
    <row r="1472" spans="1:21" s="2" customFormat="1" x14ac:dyDescent="0.25">
      <c r="A1472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</row>
    <row r="1473" spans="1:21" s="2" customFormat="1" x14ac:dyDescent="0.25">
      <c r="A1473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</row>
    <row r="1474" spans="1:21" s="2" customFormat="1" x14ac:dyDescent="0.25">
      <c r="A1474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</row>
    <row r="1475" spans="1:21" s="2" customFormat="1" x14ac:dyDescent="0.25">
      <c r="A1475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</row>
    <row r="1476" spans="1:21" s="2" customFormat="1" x14ac:dyDescent="0.25">
      <c r="A1476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</row>
    <row r="1477" spans="1:21" s="2" customFormat="1" x14ac:dyDescent="0.25">
      <c r="A1477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</row>
    <row r="1478" spans="1:21" s="2" customFormat="1" x14ac:dyDescent="0.25">
      <c r="A1478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</row>
    <row r="1479" spans="1:21" s="2" customFormat="1" x14ac:dyDescent="0.25">
      <c r="A1479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</row>
    <row r="1480" spans="1:21" s="2" customFormat="1" x14ac:dyDescent="0.25">
      <c r="A1480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</row>
    <row r="1481" spans="1:21" s="2" customFormat="1" x14ac:dyDescent="0.25">
      <c r="A148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</row>
    <row r="1482" spans="1:21" s="2" customFormat="1" x14ac:dyDescent="0.25">
      <c r="A1482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</row>
    <row r="1483" spans="1:21" s="2" customFormat="1" x14ac:dyDescent="0.25">
      <c r="A1483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</row>
    <row r="1484" spans="1:21" s="2" customFormat="1" x14ac:dyDescent="0.25">
      <c r="A1484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</row>
    <row r="1485" spans="1:21" s="2" customFormat="1" x14ac:dyDescent="0.25">
      <c r="A1485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</row>
    <row r="1486" spans="1:21" s="2" customFormat="1" x14ac:dyDescent="0.25">
      <c r="A1486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</row>
    <row r="1487" spans="1:21" s="2" customFormat="1" x14ac:dyDescent="0.25">
      <c r="A1487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</row>
    <row r="1488" spans="1:21" s="2" customFormat="1" x14ac:dyDescent="0.25">
      <c r="A1488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</row>
  </sheetData>
  <mergeCells count="17">
    <mergeCell ref="E23:E24"/>
    <mergeCell ref="F23:F24"/>
    <mergeCell ref="G23:G24"/>
    <mergeCell ref="E5:J5"/>
    <mergeCell ref="E21:J21"/>
    <mergeCell ref="E6:J6"/>
    <mergeCell ref="E22:J22"/>
    <mergeCell ref="E7:E8"/>
    <mergeCell ref="F7:F8"/>
    <mergeCell ref="G7:G8"/>
    <mergeCell ref="H7:H8"/>
    <mergeCell ref="I7:I8"/>
    <mergeCell ref="H23:H24"/>
    <mergeCell ref="I23:I24"/>
    <mergeCell ref="J23:J24"/>
    <mergeCell ref="F38:J40"/>
    <mergeCell ref="J7:J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28"/>
  <sheetViews>
    <sheetView showGridLines="0"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6" sqref="C6:C14"/>
    </sheetView>
  </sheetViews>
  <sheetFormatPr baseColWidth="10" defaultRowHeight="15" x14ac:dyDescent="0.25"/>
  <cols>
    <col min="1" max="1" width="3" bestFit="1" customWidth="1"/>
    <col min="2" max="2" width="5.85546875" bestFit="1" customWidth="1"/>
    <col min="3" max="3" width="15.7109375" customWidth="1"/>
    <col min="4" max="4" width="13.85546875" customWidth="1"/>
    <col min="5" max="5" width="11.28515625" bestFit="1" customWidth="1"/>
    <col min="6" max="6" width="8.42578125" bestFit="1" customWidth="1"/>
    <col min="7" max="7" width="11" customWidth="1"/>
    <col min="8" max="25" width="13.7109375" customWidth="1"/>
    <col min="26" max="26" width="3" bestFit="1" customWidth="1"/>
  </cols>
  <sheetData>
    <row r="1" spans="1:62" x14ac:dyDescent="0.25">
      <c r="G1" s="3" t="str">
        <f>Factores!H1</f>
        <v>LA GENEROSA SA DE CV</v>
      </c>
      <c r="H1" s="1"/>
      <c r="I1" s="1"/>
      <c r="J1" s="1"/>
      <c r="K1" s="1"/>
      <c r="L1" s="1"/>
      <c r="M1" s="1"/>
      <c r="N1" s="1"/>
      <c r="O1" s="1"/>
      <c r="U1" s="52" t="s">
        <v>121</v>
      </c>
    </row>
    <row r="2" spans="1:62" x14ac:dyDescent="0.25">
      <c r="G2" s="3" t="s">
        <v>109</v>
      </c>
      <c r="H2" s="1"/>
      <c r="I2" s="1"/>
      <c r="J2" s="1"/>
      <c r="K2" s="1"/>
      <c r="L2" s="1"/>
      <c r="M2" s="1"/>
      <c r="N2" s="1"/>
      <c r="O2" s="1"/>
      <c r="U2" s="20" t="s">
        <v>122</v>
      </c>
    </row>
    <row r="3" spans="1:62" x14ac:dyDescent="0.25">
      <c r="G3" s="8" t="str">
        <f>Factores!H3</f>
        <v>AUDITORIA POR EL EJERCICIO 2023</v>
      </c>
      <c r="H3" s="1"/>
      <c r="I3" s="1"/>
      <c r="J3" s="59" t="s">
        <v>119</v>
      </c>
      <c r="K3" s="59" t="s">
        <v>119</v>
      </c>
      <c r="L3" s="59" t="s">
        <v>119</v>
      </c>
      <c r="M3" s="59"/>
      <c r="N3" s="59"/>
      <c r="O3" s="59"/>
      <c r="P3" s="38"/>
      <c r="Q3" s="38"/>
      <c r="R3" s="38" t="s">
        <v>119</v>
      </c>
      <c r="S3" s="38" t="s">
        <v>119</v>
      </c>
      <c r="T3" s="38" t="s">
        <v>120</v>
      </c>
    </row>
    <row r="4" spans="1:62" ht="15.75" thickBot="1" x14ac:dyDescent="0.3">
      <c r="A4" s="38"/>
      <c r="B4" s="38"/>
      <c r="C4" s="38"/>
      <c r="D4" s="38"/>
      <c r="E4" s="38"/>
      <c r="F4" s="38"/>
      <c r="G4" s="38"/>
      <c r="H4" s="38" t="s">
        <v>116</v>
      </c>
      <c r="I4" s="38" t="s">
        <v>117</v>
      </c>
      <c r="J4" s="38" t="s">
        <v>118</v>
      </c>
      <c r="K4" s="38" t="s">
        <v>118</v>
      </c>
      <c r="L4" s="38" t="s">
        <v>118</v>
      </c>
      <c r="M4" s="38" t="s">
        <v>81</v>
      </c>
      <c r="N4" s="38" t="s">
        <v>82</v>
      </c>
      <c r="O4" s="38" t="s">
        <v>116</v>
      </c>
      <c r="P4" s="38" t="s">
        <v>116</v>
      </c>
      <c r="Q4" s="38" t="s">
        <v>83</v>
      </c>
      <c r="R4" s="38" t="s">
        <v>118</v>
      </c>
      <c r="S4" s="38" t="s">
        <v>118</v>
      </c>
      <c r="T4" s="38" t="s">
        <v>120</v>
      </c>
      <c r="Y4" s="52" t="s">
        <v>121</v>
      </c>
    </row>
    <row r="5" spans="1:62" ht="30.75" thickBot="1" x14ac:dyDescent="0.3">
      <c r="B5" s="33" t="s">
        <v>13</v>
      </c>
      <c r="C5" s="34" t="s">
        <v>12</v>
      </c>
      <c r="D5" s="34" t="s">
        <v>14</v>
      </c>
      <c r="E5" s="34" t="s">
        <v>15</v>
      </c>
      <c r="F5" s="34" t="s">
        <v>16</v>
      </c>
      <c r="G5" s="34" t="s">
        <v>20</v>
      </c>
      <c r="H5" s="31" t="s">
        <v>68</v>
      </c>
      <c r="I5" s="31" t="s">
        <v>67</v>
      </c>
      <c r="J5" s="31" t="s">
        <v>66</v>
      </c>
      <c r="K5" s="31" t="s">
        <v>65</v>
      </c>
      <c r="L5" s="31" t="s">
        <v>64</v>
      </c>
      <c r="M5" s="31" t="s">
        <v>63</v>
      </c>
      <c r="N5" s="31" t="s">
        <v>69</v>
      </c>
      <c r="O5" s="31" t="s">
        <v>24</v>
      </c>
      <c r="P5" s="31" t="s">
        <v>25</v>
      </c>
      <c r="Q5" s="31" t="s">
        <v>26</v>
      </c>
      <c r="R5" s="31" t="s">
        <v>61</v>
      </c>
      <c r="S5" s="31" t="s">
        <v>60</v>
      </c>
      <c r="T5" s="31" t="s">
        <v>59</v>
      </c>
      <c r="U5" s="30" t="s">
        <v>21</v>
      </c>
      <c r="V5" s="30" t="s">
        <v>22</v>
      </c>
      <c r="W5" s="30" t="s">
        <v>23</v>
      </c>
      <c r="X5" s="32" t="s">
        <v>17</v>
      </c>
      <c r="Y5" s="30" t="s">
        <v>42</v>
      </c>
      <c r="AA5" s="17"/>
      <c r="AB5" s="17"/>
      <c r="AC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</row>
    <row r="6" spans="1:62" x14ac:dyDescent="0.25">
      <c r="A6">
        <v>0</v>
      </c>
      <c r="B6" s="24">
        <v>1</v>
      </c>
      <c r="C6" s="24" t="str">
        <f>"Empleado "&amp;B6&amp;" (C)"</f>
        <v>Empleado 1 (C)</v>
      </c>
      <c r="D6" s="24" t="s">
        <v>110</v>
      </c>
      <c r="E6" s="25">
        <v>43391</v>
      </c>
      <c r="F6" s="26">
        <v>450</v>
      </c>
      <c r="G6" s="26">
        <v>622.18499999999995</v>
      </c>
      <c r="H6" s="26">
        <v>25200</v>
      </c>
      <c r="I6" s="26">
        <v>900</v>
      </c>
      <c r="J6" s="26">
        <v>1687.5</v>
      </c>
      <c r="K6" s="26">
        <v>7200</v>
      </c>
      <c r="L6" s="26">
        <v>700</v>
      </c>
      <c r="M6" s="26">
        <v>2025</v>
      </c>
      <c r="N6" s="26">
        <v>2904.72</v>
      </c>
      <c r="O6" s="26">
        <v>2126.7123287671234</v>
      </c>
      <c r="P6" s="26">
        <v>850.68493150684935</v>
      </c>
      <c r="Q6" s="26">
        <v>212.67123287671234</v>
      </c>
      <c r="R6" s="26"/>
      <c r="S6" s="26">
        <v>1000</v>
      </c>
      <c r="T6" s="26">
        <v>3276</v>
      </c>
      <c r="U6" s="26">
        <v>801.37427999999989</v>
      </c>
      <c r="V6" s="26">
        <v>8884.513698630135</v>
      </c>
      <c r="W6" s="26">
        <v>6552</v>
      </c>
      <c r="X6" s="26">
        <v>31845.400514520545</v>
      </c>
      <c r="Y6" s="26">
        <f t="shared" ref="Y6:Y12" si="0">SUMIF($H$4:$T$4,"V",H6:T6)</f>
        <v>10587.5</v>
      </c>
      <c r="Z6">
        <v>56</v>
      </c>
    </row>
    <row r="7" spans="1:62" x14ac:dyDescent="0.25">
      <c r="A7">
        <v>5</v>
      </c>
      <c r="B7" s="21">
        <v>2</v>
      </c>
      <c r="C7" s="24" t="str">
        <f t="shared" ref="C7:C14" si="1">"Empleado "&amp;B7</f>
        <v>Empleado 2</v>
      </c>
      <c r="D7" s="21" t="s">
        <v>110</v>
      </c>
      <c r="E7" s="22">
        <v>43158</v>
      </c>
      <c r="F7" s="23">
        <v>450</v>
      </c>
      <c r="G7" s="23">
        <v>625.29</v>
      </c>
      <c r="H7" s="26">
        <v>27450</v>
      </c>
      <c r="I7" s="23">
        <v>1012.5</v>
      </c>
      <c r="J7" s="23">
        <v>2531.25</v>
      </c>
      <c r="K7" s="23">
        <v>8100</v>
      </c>
      <c r="L7" s="23">
        <v>800</v>
      </c>
      <c r="M7" s="26">
        <v>2700</v>
      </c>
      <c r="N7" s="26">
        <v>3164.0699999999997</v>
      </c>
      <c r="O7" s="23"/>
      <c r="P7" s="23"/>
      <c r="Q7" s="23">
        <v>3150</v>
      </c>
      <c r="R7" s="23">
        <v>150</v>
      </c>
      <c r="S7" s="23">
        <v>1000</v>
      </c>
      <c r="T7" s="26">
        <v>3451.5</v>
      </c>
      <c r="U7" s="26">
        <v>848.51852999999994</v>
      </c>
      <c r="V7" s="26">
        <v>9474.75</v>
      </c>
      <c r="W7" s="23">
        <v>6903</v>
      </c>
      <c r="X7" s="26">
        <v>36133.051469999999</v>
      </c>
      <c r="Y7" s="26">
        <f t="shared" si="0"/>
        <v>12581.25</v>
      </c>
      <c r="Z7">
        <v>61</v>
      </c>
    </row>
    <row r="8" spans="1:62" x14ac:dyDescent="0.25">
      <c r="A8">
        <v>6</v>
      </c>
      <c r="B8" s="21">
        <v>3</v>
      </c>
      <c r="C8" s="24" t="str">
        <f t="shared" si="1"/>
        <v>Empleado 3</v>
      </c>
      <c r="D8" s="21" t="s">
        <v>110</v>
      </c>
      <c r="E8" s="22">
        <v>42784</v>
      </c>
      <c r="F8" s="23">
        <v>550</v>
      </c>
      <c r="G8" s="23">
        <v>730.91</v>
      </c>
      <c r="H8" s="26">
        <v>33550</v>
      </c>
      <c r="I8" s="23">
        <v>1237.5</v>
      </c>
      <c r="J8" s="23">
        <v>2268.75</v>
      </c>
      <c r="K8" s="23">
        <v>9900</v>
      </c>
      <c r="L8" s="23">
        <v>800</v>
      </c>
      <c r="M8" s="26">
        <v>3300</v>
      </c>
      <c r="N8" s="26">
        <v>3164.0699999999997</v>
      </c>
      <c r="O8" s="23"/>
      <c r="P8" s="23"/>
      <c r="Q8" s="23">
        <v>4235</v>
      </c>
      <c r="R8" s="23"/>
      <c r="S8" s="23">
        <v>1000</v>
      </c>
      <c r="T8" s="26">
        <v>4218.5</v>
      </c>
      <c r="U8" s="26">
        <v>991.8448699999999</v>
      </c>
      <c r="V8" s="26">
        <v>11522.25</v>
      </c>
      <c r="W8" s="23">
        <v>8437</v>
      </c>
      <c r="X8" s="26">
        <v>42722.725129999999</v>
      </c>
      <c r="Y8" s="26">
        <f t="shared" si="0"/>
        <v>13968.75</v>
      </c>
      <c r="Z8">
        <v>61</v>
      </c>
    </row>
    <row r="9" spans="1:62" x14ac:dyDescent="0.25">
      <c r="A9">
        <v>5</v>
      </c>
      <c r="B9" s="21">
        <v>4</v>
      </c>
      <c r="C9" s="24" t="str">
        <f t="shared" si="1"/>
        <v>Empleado 4</v>
      </c>
      <c r="D9" s="21" t="s">
        <v>110</v>
      </c>
      <c r="E9" s="22">
        <v>42976</v>
      </c>
      <c r="F9" s="23">
        <v>550</v>
      </c>
      <c r="G9" s="23">
        <v>730.91</v>
      </c>
      <c r="H9" s="26">
        <v>33550</v>
      </c>
      <c r="I9" s="23">
        <v>1237.5</v>
      </c>
      <c r="J9" s="23">
        <v>1856.25</v>
      </c>
      <c r="K9" s="23">
        <v>9900</v>
      </c>
      <c r="L9" s="23">
        <v>800</v>
      </c>
      <c r="M9" s="26">
        <v>3300</v>
      </c>
      <c r="N9" s="26">
        <v>3164.0699999999997</v>
      </c>
      <c r="O9" s="23"/>
      <c r="P9" s="23"/>
      <c r="Q9" s="23"/>
      <c r="R9" s="23">
        <v>300</v>
      </c>
      <c r="S9" s="23">
        <v>1000</v>
      </c>
      <c r="T9" s="26">
        <v>4218.5</v>
      </c>
      <c r="U9" s="26">
        <v>991.8448699999999</v>
      </c>
      <c r="V9" s="26">
        <v>10152.75</v>
      </c>
      <c r="W9" s="23">
        <v>8437</v>
      </c>
      <c r="X9" s="26">
        <v>39444.725129999999</v>
      </c>
      <c r="Y9" s="26">
        <f t="shared" si="0"/>
        <v>13856.25</v>
      </c>
      <c r="Z9">
        <v>61</v>
      </c>
    </row>
    <row r="10" spans="1:62" x14ac:dyDescent="0.25">
      <c r="A10">
        <v>7</v>
      </c>
      <c r="B10" s="21">
        <v>5</v>
      </c>
      <c r="C10" s="24" t="str">
        <f t="shared" si="1"/>
        <v>Empleado 5</v>
      </c>
      <c r="D10" s="21" t="s">
        <v>110</v>
      </c>
      <c r="E10" s="22">
        <v>42176</v>
      </c>
      <c r="F10" s="23">
        <v>750</v>
      </c>
      <c r="G10" s="23">
        <v>997.80000000000007</v>
      </c>
      <c r="H10" s="26">
        <v>45750</v>
      </c>
      <c r="I10" s="23">
        <v>1687.5</v>
      </c>
      <c r="J10" s="23">
        <v>843.75</v>
      </c>
      <c r="K10" s="23">
        <v>13500</v>
      </c>
      <c r="L10" s="23">
        <v>800</v>
      </c>
      <c r="M10" s="26">
        <v>4500</v>
      </c>
      <c r="N10" s="26">
        <v>3164.0699999999997</v>
      </c>
      <c r="O10" s="23"/>
      <c r="P10" s="23"/>
      <c r="Q10" s="23"/>
      <c r="R10" s="23"/>
      <c r="S10" s="23">
        <v>3000</v>
      </c>
      <c r="T10" s="26">
        <v>5752.5</v>
      </c>
      <c r="U10" s="26">
        <v>1354.0146</v>
      </c>
      <c r="V10" s="26">
        <v>17970.3125</v>
      </c>
      <c r="W10" s="23">
        <v>11505</v>
      </c>
      <c r="X10" s="26">
        <v>48168.492900000012</v>
      </c>
      <c r="Y10" s="26">
        <f t="shared" si="0"/>
        <v>18143.75</v>
      </c>
      <c r="Z10">
        <v>61</v>
      </c>
    </row>
    <row r="11" spans="1:62" x14ac:dyDescent="0.25">
      <c r="A11">
        <v>7</v>
      </c>
      <c r="B11" s="21">
        <v>6</v>
      </c>
      <c r="C11" s="24" t="str">
        <f t="shared" si="1"/>
        <v>Empleado 6</v>
      </c>
      <c r="D11" s="21" t="s">
        <v>111</v>
      </c>
      <c r="E11" s="22">
        <v>42160</v>
      </c>
      <c r="F11" s="23">
        <v>800</v>
      </c>
      <c r="G11" s="23">
        <v>1142.75</v>
      </c>
      <c r="H11" s="26">
        <v>45750</v>
      </c>
      <c r="I11" s="23">
        <v>1687.5</v>
      </c>
      <c r="J11" s="23">
        <v>1125</v>
      </c>
      <c r="K11" s="23">
        <v>13500</v>
      </c>
      <c r="L11" s="23">
        <v>800</v>
      </c>
      <c r="M11" s="26">
        <v>4500</v>
      </c>
      <c r="N11" s="26">
        <v>3164.0699999999997</v>
      </c>
      <c r="O11" s="23"/>
      <c r="P11" s="23"/>
      <c r="Q11" s="23"/>
      <c r="R11" s="23"/>
      <c r="S11" s="23">
        <v>3000</v>
      </c>
      <c r="T11" s="26">
        <v>5752.5</v>
      </c>
      <c r="U11" s="26">
        <v>1550.7117499999999</v>
      </c>
      <c r="V11" s="26">
        <v>18696.875</v>
      </c>
      <c r="W11" s="23">
        <v>11505</v>
      </c>
      <c r="X11" s="26">
        <v>47526.483250000005</v>
      </c>
      <c r="Y11" s="26">
        <f t="shared" si="0"/>
        <v>18425</v>
      </c>
      <c r="Z11">
        <v>61</v>
      </c>
    </row>
    <row r="12" spans="1:62" x14ac:dyDescent="0.25">
      <c r="A12">
        <v>8</v>
      </c>
      <c r="B12" s="21">
        <v>7</v>
      </c>
      <c r="C12" s="24" t="str">
        <f t="shared" si="1"/>
        <v>Empleado 7</v>
      </c>
      <c r="D12" s="21" t="s">
        <v>111</v>
      </c>
      <c r="E12" s="22">
        <v>41846</v>
      </c>
      <c r="F12" s="23">
        <v>870</v>
      </c>
      <c r="G12" s="23">
        <v>1133.4480000000001</v>
      </c>
      <c r="H12" s="26">
        <v>53070</v>
      </c>
      <c r="I12" s="23"/>
      <c r="J12" s="23"/>
      <c r="K12" s="23">
        <v>15660</v>
      </c>
      <c r="L12" s="23">
        <v>800</v>
      </c>
      <c r="M12" s="26">
        <v>5220</v>
      </c>
      <c r="N12" s="26">
        <v>3164.0699999999997</v>
      </c>
      <c r="O12" s="23"/>
      <c r="P12" s="23"/>
      <c r="Q12" s="23"/>
      <c r="R12" s="23">
        <v>2000</v>
      </c>
      <c r="S12" s="23">
        <v>3000</v>
      </c>
      <c r="T12" s="26">
        <v>6672.9000000000005</v>
      </c>
      <c r="U12" s="26">
        <v>1538.0889360000001</v>
      </c>
      <c r="V12" s="26">
        <v>25914.899999999998</v>
      </c>
      <c r="W12" s="23">
        <v>13345.800000000001</v>
      </c>
      <c r="X12" s="26">
        <v>50288.181064000004</v>
      </c>
      <c r="Y12" s="26">
        <f t="shared" si="0"/>
        <v>21460</v>
      </c>
      <c r="Z12">
        <v>61</v>
      </c>
    </row>
    <row r="13" spans="1:62" x14ac:dyDescent="0.25">
      <c r="A13">
        <v>8</v>
      </c>
      <c r="B13" s="21">
        <v>8</v>
      </c>
      <c r="C13" s="24" t="str">
        <f>"Empleado "&amp;B13&amp;" (D)"</f>
        <v>Empleado 8 (D)</v>
      </c>
      <c r="D13" s="21" t="s">
        <v>111</v>
      </c>
      <c r="E13" s="22">
        <v>41954</v>
      </c>
      <c r="F13" s="23">
        <v>870</v>
      </c>
      <c r="G13" s="23">
        <v>1133.4480000000001</v>
      </c>
      <c r="H13" s="26">
        <v>51330</v>
      </c>
      <c r="I13" s="23"/>
      <c r="J13" s="23"/>
      <c r="K13" s="23">
        <v>15660</v>
      </c>
      <c r="L13" s="23">
        <v>800</v>
      </c>
      <c r="M13" s="26">
        <v>3915</v>
      </c>
      <c r="N13" s="26">
        <v>3060.33</v>
      </c>
      <c r="O13" s="23"/>
      <c r="P13" s="23"/>
      <c r="Q13" s="23"/>
      <c r="R13" s="23">
        <v>3500</v>
      </c>
      <c r="S13" s="23">
        <v>3000</v>
      </c>
      <c r="T13" s="26">
        <v>6672.9000000000005</v>
      </c>
      <c r="U13" s="26">
        <v>1538.0889360000001</v>
      </c>
      <c r="V13" s="26">
        <v>25914.899999999998</v>
      </c>
      <c r="W13" s="23">
        <v>13345.800000000001</v>
      </c>
      <c r="X13" s="26">
        <v>47139.441063999999</v>
      </c>
      <c r="Y13" s="26">
        <f t="shared" ref="Y13:Y14" si="2">SUMIF($H$4:$T$4,"V",H13:T13)</f>
        <v>22960</v>
      </c>
      <c r="Z13">
        <v>59</v>
      </c>
    </row>
    <row r="14" spans="1:62" x14ac:dyDescent="0.25">
      <c r="A14">
        <v>10</v>
      </c>
      <c r="B14" s="21">
        <v>9</v>
      </c>
      <c r="C14" s="24" t="str">
        <f t="shared" si="1"/>
        <v>Empleado 9</v>
      </c>
      <c r="D14" s="21" t="s">
        <v>111</v>
      </c>
      <c r="E14" s="22">
        <v>41180</v>
      </c>
      <c r="F14" s="23">
        <v>990</v>
      </c>
      <c r="G14" s="23">
        <v>1273.452</v>
      </c>
      <c r="H14" s="26">
        <v>60390</v>
      </c>
      <c r="I14" s="23"/>
      <c r="J14" s="23"/>
      <c r="K14" s="23">
        <v>17820</v>
      </c>
      <c r="L14" s="23">
        <v>800</v>
      </c>
      <c r="M14" s="26">
        <v>5940</v>
      </c>
      <c r="N14" s="26">
        <v>3164.0699999999997</v>
      </c>
      <c r="O14" s="23"/>
      <c r="P14" s="23"/>
      <c r="Q14" s="23"/>
      <c r="R14" s="23">
        <v>5000</v>
      </c>
      <c r="S14" s="23">
        <v>5000</v>
      </c>
      <c r="T14" s="26">
        <v>7593.3000000000011</v>
      </c>
      <c r="U14" s="26">
        <v>1728.0743640000001</v>
      </c>
      <c r="V14" s="26">
        <v>35276.85</v>
      </c>
      <c r="W14" s="23">
        <v>15186.600000000002</v>
      </c>
      <c r="X14" s="26">
        <v>53515.845636000013</v>
      </c>
      <c r="Y14" s="26">
        <f t="shared" si="2"/>
        <v>28620</v>
      </c>
      <c r="Z14">
        <v>61</v>
      </c>
    </row>
    <row r="16" spans="1:62" ht="15.75" thickBot="1" x14ac:dyDescent="0.3">
      <c r="H16" s="19">
        <f>SUM(H6:H14)</f>
        <v>376040</v>
      </c>
      <c r="I16" s="19">
        <f t="shared" ref="I16:P16" si="3">SUM(I6:I14)</f>
        <v>7762.5</v>
      </c>
      <c r="J16" s="19">
        <f t="shared" si="3"/>
        <v>10312.5</v>
      </c>
      <c r="K16" s="19">
        <f t="shared" si="3"/>
        <v>111240</v>
      </c>
      <c r="L16" s="19">
        <f t="shared" si="3"/>
        <v>7100</v>
      </c>
      <c r="M16" s="19">
        <f t="shared" si="3"/>
        <v>35400</v>
      </c>
      <c r="N16" s="19">
        <f t="shared" si="3"/>
        <v>28113.54</v>
      </c>
      <c r="O16" s="19">
        <f t="shared" si="3"/>
        <v>2126.7123287671234</v>
      </c>
      <c r="P16" s="19">
        <f t="shared" si="3"/>
        <v>850.68493150684935</v>
      </c>
      <c r="Q16" s="19">
        <f t="shared" ref="Q16:X16" si="4">SUM(Q6:Q14)</f>
        <v>7597.6712328767126</v>
      </c>
      <c r="R16" s="19">
        <f t="shared" si="4"/>
        <v>10950</v>
      </c>
      <c r="S16" s="19">
        <f t="shared" si="4"/>
        <v>21000</v>
      </c>
      <c r="T16" s="19">
        <f>SUM(T6:T14)</f>
        <v>47608.600000000006</v>
      </c>
      <c r="U16" s="19">
        <f t="shared" si="4"/>
        <v>11342.561136</v>
      </c>
      <c r="V16" s="19">
        <f t="shared" si="4"/>
        <v>163808.10119863012</v>
      </c>
      <c r="W16" s="19">
        <f t="shared" si="4"/>
        <v>95217.200000000012</v>
      </c>
      <c r="X16" s="19">
        <f t="shared" si="4"/>
        <v>396784.34615852055</v>
      </c>
    </row>
    <row r="17" spans="2:3" ht="15.75" thickTop="1" x14ac:dyDescent="0.25"/>
    <row r="18" spans="2:3" x14ac:dyDescent="0.25">
      <c r="B18" s="18" t="s">
        <v>32</v>
      </c>
      <c r="C18" t="s">
        <v>18</v>
      </c>
    </row>
    <row r="19" spans="2:3" x14ac:dyDescent="0.25">
      <c r="B19" s="18" t="s">
        <v>33</v>
      </c>
      <c r="C19" t="s">
        <v>19</v>
      </c>
    </row>
    <row r="20" spans="2:3" x14ac:dyDescent="0.25">
      <c r="B20" s="18" t="s">
        <v>34</v>
      </c>
      <c r="C20" t="s">
        <v>113</v>
      </c>
    </row>
    <row r="21" spans="2:3" x14ac:dyDescent="0.25">
      <c r="B21" s="18" t="s">
        <v>35</v>
      </c>
      <c r="C21" t="s">
        <v>114</v>
      </c>
    </row>
    <row r="22" spans="2:3" x14ac:dyDescent="0.25">
      <c r="B22" s="18" t="s">
        <v>36</v>
      </c>
      <c r="C22" t="s">
        <v>100</v>
      </c>
    </row>
    <row r="23" spans="2:3" x14ac:dyDescent="0.25">
      <c r="B23" s="18" t="s">
        <v>37</v>
      </c>
      <c r="C23" t="s">
        <v>101</v>
      </c>
    </row>
    <row r="24" spans="2:3" x14ac:dyDescent="0.25">
      <c r="B24" s="27"/>
    </row>
    <row r="27" spans="2:3" x14ac:dyDescent="0.25">
      <c r="B27" s="27"/>
      <c r="C27" s="20"/>
    </row>
    <row r="28" spans="2:3" x14ac:dyDescent="0.25">
      <c r="B28" s="27"/>
      <c r="C28" s="20"/>
    </row>
  </sheetData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D3DE2-D791-4E5B-9D51-4A8C38F32E35}">
  <sheetPr>
    <pageSetUpPr fitToPage="1"/>
  </sheetPr>
  <dimension ref="A1:BI18"/>
  <sheetViews>
    <sheetView showGridLines="0"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7" sqref="C7:C15"/>
    </sheetView>
  </sheetViews>
  <sheetFormatPr baseColWidth="10" defaultRowHeight="15" x14ac:dyDescent="0.25"/>
  <cols>
    <col min="1" max="1" width="2" bestFit="1" customWidth="1"/>
    <col min="2" max="2" width="7.140625" customWidth="1"/>
    <col min="3" max="3" width="16.42578125" customWidth="1"/>
    <col min="4" max="4" width="14.42578125" bestFit="1" customWidth="1"/>
    <col min="5" max="5" width="11.28515625" bestFit="1" customWidth="1"/>
    <col min="6" max="6" width="8.42578125" bestFit="1" customWidth="1"/>
    <col min="7" max="7" width="10.42578125" customWidth="1"/>
    <col min="8" max="8" width="11.42578125" bestFit="1" customWidth="1"/>
    <col min="9" max="10" width="10.42578125" bestFit="1" customWidth="1"/>
    <col min="11" max="11" width="11.42578125" bestFit="1" customWidth="1"/>
    <col min="12" max="12" width="11.7109375" bestFit="1" customWidth="1"/>
    <col min="13" max="14" width="11.42578125" bestFit="1" customWidth="1"/>
    <col min="15" max="16" width="10.42578125" bestFit="1" customWidth="1"/>
    <col min="17" max="17" width="9.85546875" bestFit="1" customWidth="1"/>
    <col min="18" max="21" width="12.28515625" customWidth="1"/>
    <col min="22" max="22" width="10.28515625" bestFit="1" customWidth="1"/>
    <col min="23" max="23" width="11.28515625" bestFit="1" customWidth="1"/>
    <col min="25" max="25" width="3" bestFit="1" customWidth="1"/>
  </cols>
  <sheetData>
    <row r="1" spans="1:61" x14ac:dyDescent="0.25">
      <c r="G1" s="3" t="str">
        <f>Factores!H1</f>
        <v>LA GENEROSA SA DE CV</v>
      </c>
      <c r="H1" s="1"/>
      <c r="I1" s="1"/>
      <c r="J1" s="1"/>
      <c r="K1" s="1"/>
      <c r="L1" s="61"/>
      <c r="M1" s="61" t="s">
        <v>74</v>
      </c>
      <c r="N1" s="1"/>
      <c r="O1" s="1"/>
      <c r="P1" s="1"/>
    </row>
    <row r="2" spans="1:61" x14ac:dyDescent="0.25">
      <c r="G2" s="3" t="s">
        <v>109</v>
      </c>
      <c r="H2" s="1"/>
      <c r="I2" s="1"/>
      <c r="J2" s="1"/>
      <c r="K2" s="1"/>
      <c r="L2" s="61">
        <v>2023</v>
      </c>
      <c r="M2" s="61">
        <v>103.74</v>
      </c>
      <c r="N2" s="1"/>
      <c r="O2" s="1"/>
      <c r="P2" s="1"/>
    </row>
    <row r="3" spans="1:61" x14ac:dyDescent="0.25">
      <c r="G3" s="8" t="str">
        <f>Factores!H3</f>
        <v>AUDITORIA POR EL EJERCICIO 2023</v>
      </c>
      <c r="H3" s="1"/>
      <c r="I3" s="1"/>
      <c r="J3" s="1"/>
      <c r="K3" s="1"/>
      <c r="L3" s="1"/>
      <c r="M3" s="1"/>
      <c r="N3" s="1"/>
      <c r="O3" s="1"/>
      <c r="P3" s="1"/>
    </row>
    <row r="4" spans="1:61" ht="15.75" thickBot="1" x14ac:dyDescent="0.3">
      <c r="G4" s="8"/>
      <c r="H4" s="1"/>
      <c r="I4" s="6" t="s">
        <v>81</v>
      </c>
      <c r="J4" s="1"/>
      <c r="K4" s="1"/>
      <c r="L4" s="6" t="s">
        <v>82</v>
      </c>
      <c r="M4" s="5"/>
      <c r="N4" s="6"/>
      <c r="O4" s="6" t="s">
        <v>83</v>
      </c>
    </row>
    <row r="5" spans="1:61" ht="15.75" thickBot="1" x14ac:dyDescent="0.3">
      <c r="B5" s="20"/>
      <c r="I5" s="77" t="s">
        <v>70</v>
      </c>
      <c r="J5" s="78"/>
      <c r="K5" s="79"/>
      <c r="L5" s="77" t="s">
        <v>62</v>
      </c>
      <c r="M5" s="78"/>
      <c r="N5" s="79"/>
      <c r="O5" s="77" t="s">
        <v>75</v>
      </c>
      <c r="P5" s="78"/>
      <c r="Q5" s="78"/>
      <c r="R5" s="80" t="s">
        <v>98</v>
      </c>
    </row>
    <row r="6" spans="1:61" s="41" customFormat="1" ht="29.25" customHeight="1" thickBot="1" x14ac:dyDescent="0.3">
      <c r="B6" s="45" t="s">
        <v>13</v>
      </c>
      <c r="C6" s="46" t="s">
        <v>12</v>
      </c>
      <c r="D6" s="46" t="s">
        <v>14</v>
      </c>
      <c r="E6" s="46" t="s">
        <v>15</v>
      </c>
      <c r="F6" s="46" t="s">
        <v>16</v>
      </c>
      <c r="G6" s="34" t="s">
        <v>20</v>
      </c>
      <c r="H6" s="34" t="s">
        <v>47</v>
      </c>
      <c r="I6" s="30" t="s">
        <v>71</v>
      </c>
      <c r="J6" s="31" t="s">
        <v>70</v>
      </c>
      <c r="K6" s="48" t="s">
        <v>72</v>
      </c>
      <c r="L6" s="30" t="s">
        <v>73</v>
      </c>
      <c r="M6" s="31" t="s">
        <v>62</v>
      </c>
      <c r="N6" s="48" t="s">
        <v>79</v>
      </c>
      <c r="O6" s="30" t="s">
        <v>76</v>
      </c>
      <c r="P6" s="31" t="s">
        <v>77</v>
      </c>
      <c r="Q6" s="47" t="s">
        <v>78</v>
      </c>
      <c r="R6" s="81"/>
      <c r="Z6" s="44"/>
      <c r="AA6" s="44"/>
      <c r="AB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</row>
    <row r="7" spans="1:61" x14ac:dyDescent="0.25">
      <c r="A7">
        <v>4</v>
      </c>
      <c r="B7" s="24">
        <v>1</v>
      </c>
      <c r="C7" s="24" t="str">
        <f>"Empleado "&amp;B7&amp;" (C)"</f>
        <v>Empleado 1 (C)</v>
      </c>
      <c r="D7" s="24" t="s">
        <v>110</v>
      </c>
      <c r="E7" s="25">
        <v>43391</v>
      </c>
      <c r="F7" s="26">
        <v>450</v>
      </c>
      <c r="G7" s="26">
        <v>622.18499999999995</v>
      </c>
      <c r="H7" s="26">
        <v>56</v>
      </c>
      <c r="I7" s="26">
        <f>G7*0.1*H7</f>
        <v>3484.2359999999999</v>
      </c>
      <c r="J7" s="26">
        <f>Acumulado!M6</f>
        <v>2025</v>
      </c>
      <c r="K7" s="26">
        <f>IF(J7&gt;I7,J7-I7,0)</f>
        <v>0</v>
      </c>
      <c r="L7" s="26">
        <f>$M$2*0.4*H7</f>
        <v>2323.7760000000003</v>
      </c>
      <c r="M7" s="26">
        <f>Acumulado!N6</f>
        <v>2904.72</v>
      </c>
      <c r="N7" s="26">
        <f>IF(M7&gt;L7,M7-L7,0)</f>
        <v>580.94399999999951</v>
      </c>
      <c r="O7" s="26">
        <f>VLOOKUP(A7,Factores!$F$9:$J$19,2,FALSE)*VLOOKUP(A7,Factores!$F$9:$J$19,4,FALSE)*F7</f>
        <v>2250</v>
      </c>
      <c r="P7" s="26">
        <f>Acumulado!Q6</f>
        <v>212.67123287671234</v>
      </c>
      <c r="Q7" s="26">
        <f>IF(P7&gt;O7,P7-O7,0)</f>
        <v>0</v>
      </c>
      <c r="R7" s="29">
        <f>K7+N7+Q7</f>
        <v>580.94399999999951</v>
      </c>
    </row>
    <row r="8" spans="1:61" x14ac:dyDescent="0.25">
      <c r="A8">
        <v>5</v>
      </c>
      <c r="B8" s="21">
        <v>2</v>
      </c>
      <c r="C8" s="24" t="str">
        <f t="shared" ref="C8:C15" si="0">"Empleado "&amp;B8</f>
        <v>Empleado 2</v>
      </c>
      <c r="D8" s="21" t="s">
        <v>110</v>
      </c>
      <c r="E8" s="22">
        <v>43158</v>
      </c>
      <c r="F8" s="23">
        <v>450</v>
      </c>
      <c r="G8" s="23">
        <v>625.29</v>
      </c>
      <c r="H8" s="23">
        <v>61</v>
      </c>
      <c r="I8" s="26">
        <f>G8*0.1*H8</f>
        <v>3814.2689999999998</v>
      </c>
      <c r="J8" s="26">
        <f>Acumulado!M7</f>
        <v>2700</v>
      </c>
      <c r="K8" s="26">
        <f>IF(J8&gt;I8,J8-I8,0)</f>
        <v>0</v>
      </c>
      <c r="L8" s="26">
        <f>$M$2*0.4*H8</f>
        <v>2531.2560000000003</v>
      </c>
      <c r="M8" s="26">
        <f>Acumulado!N7</f>
        <v>3164.0699999999997</v>
      </c>
      <c r="N8" s="26">
        <f>IF(M8&gt;L8,M8-L8,0)</f>
        <v>632.8139999999994</v>
      </c>
      <c r="O8" s="26">
        <f>VLOOKUP(A8,Factores!$F$9:$J$19,2,FALSE)*VLOOKUP(A8,Factores!$F$9:$J$19,4,FALSE)*F8</f>
        <v>2475</v>
      </c>
      <c r="P8" s="26">
        <f>Acumulado!Q7</f>
        <v>3150</v>
      </c>
      <c r="Q8" s="26">
        <f>IF(P8&gt;O8,P8-O8,0)</f>
        <v>675</v>
      </c>
      <c r="R8" s="29">
        <f t="shared" ref="R8:R15" si="1">K8+N8+Q8</f>
        <v>1307.8139999999994</v>
      </c>
    </row>
    <row r="9" spans="1:61" x14ac:dyDescent="0.25">
      <c r="A9">
        <v>6</v>
      </c>
      <c r="B9" s="21">
        <v>3</v>
      </c>
      <c r="C9" s="24" t="str">
        <f t="shared" si="0"/>
        <v>Empleado 3</v>
      </c>
      <c r="D9" s="21" t="s">
        <v>110</v>
      </c>
      <c r="E9" s="22">
        <v>42784</v>
      </c>
      <c r="F9" s="23">
        <v>550</v>
      </c>
      <c r="G9" s="23">
        <v>730.91</v>
      </c>
      <c r="H9" s="23">
        <v>61</v>
      </c>
      <c r="I9" s="26">
        <f t="shared" ref="I9:I15" si="2">G9*0.1*H9</f>
        <v>4458.5509999999995</v>
      </c>
      <c r="J9" s="26">
        <f>Acumulado!M8</f>
        <v>3300</v>
      </c>
      <c r="K9" s="26">
        <f t="shared" ref="K9:K15" si="3">IF(J9&gt;I9,J9-I9,0)</f>
        <v>0</v>
      </c>
      <c r="L9" s="26">
        <f>$M$2*0.4*H9</f>
        <v>2531.2560000000003</v>
      </c>
      <c r="M9" s="26">
        <f>Acumulado!N8</f>
        <v>3164.0699999999997</v>
      </c>
      <c r="N9" s="26">
        <f t="shared" ref="N8:N15" si="4">IF(M9&gt;L9,M9-L9,0)</f>
        <v>632.8139999999994</v>
      </c>
      <c r="O9" s="26">
        <f>VLOOKUP(A9,Factores!$F$9:$J$19,2,FALSE)*VLOOKUP(A9,Factores!$F$9:$J$19,4,FALSE)*F9</f>
        <v>3025</v>
      </c>
      <c r="P9" s="26">
        <f>Acumulado!Q8</f>
        <v>4235</v>
      </c>
      <c r="Q9" s="26">
        <f>IF(P9&gt;O9,P9-O9,0)</f>
        <v>1210</v>
      </c>
      <c r="R9" s="29">
        <f t="shared" si="1"/>
        <v>1842.8139999999994</v>
      </c>
    </row>
    <row r="10" spans="1:61" x14ac:dyDescent="0.25">
      <c r="A10">
        <v>5</v>
      </c>
      <c r="B10" s="21">
        <v>4</v>
      </c>
      <c r="C10" s="24" t="str">
        <f t="shared" si="0"/>
        <v>Empleado 4</v>
      </c>
      <c r="D10" s="21" t="s">
        <v>110</v>
      </c>
      <c r="E10" s="22">
        <v>42976</v>
      </c>
      <c r="F10" s="23">
        <v>550</v>
      </c>
      <c r="G10" s="23">
        <v>730.91</v>
      </c>
      <c r="H10" s="23">
        <v>61</v>
      </c>
      <c r="I10" s="26">
        <f t="shared" si="2"/>
        <v>4458.5509999999995</v>
      </c>
      <c r="J10" s="26">
        <f>Acumulado!M9</f>
        <v>3300</v>
      </c>
      <c r="K10" s="26">
        <f t="shared" si="3"/>
        <v>0</v>
      </c>
      <c r="L10" s="26">
        <f>$M$2*0.4*H10</f>
        <v>2531.2560000000003</v>
      </c>
      <c r="M10" s="26">
        <f>Acumulado!N9</f>
        <v>3164.0699999999997</v>
      </c>
      <c r="N10" s="26">
        <f t="shared" si="4"/>
        <v>632.8139999999994</v>
      </c>
      <c r="O10" s="26"/>
      <c r="P10" s="26"/>
      <c r="Q10" s="26"/>
      <c r="R10" s="29">
        <f t="shared" si="1"/>
        <v>632.8139999999994</v>
      </c>
    </row>
    <row r="11" spans="1:61" x14ac:dyDescent="0.25">
      <c r="A11">
        <v>7</v>
      </c>
      <c r="B11" s="21">
        <v>5</v>
      </c>
      <c r="C11" s="24" t="str">
        <f t="shared" si="0"/>
        <v>Empleado 5</v>
      </c>
      <c r="D11" s="21" t="s">
        <v>110</v>
      </c>
      <c r="E11" s="22">
        <v>42176</v>
      </c>
      <c r="F11" s="23">
        <v>750</v>
      </c>
      <c r="G11" s="23">
        <v>997.80000000000007</v>
      </c>
      <c r="H11" s="23">
        <v>61</v>
      </c>
      <c r="I11" s="26">
        <f t="shared" si="2"/>
        <v>6086.5800000000008</v>
      </c>
      <c r="J11" s="26">
        <f>Acumulado!M10</f>
        <v>4500</v>
      </c>
      <c r="K11" s="26">
        <f t="shared" si="3"/>
        <v>0</v>
      </c>
      <c r="L11" s="26">
        <f>$M$2*0.4*H11</f>
        <v>2531.2560000000003</v>
      </c>
      <c r="M11" s="26">
        <f>Acumulado!N10</f>
        <v>3164.0699999999997</v>
      </c>
      <c r="N11" s="26">
        <f t="shared" si="4"/>
        <v>632.8139999999994</v>
      </c>
      <c r="O11" s="26"/>
      <c r="P11" s="26"/>
      <c r="Q11" s="26"/>
      <c r="R11" s="29">
        <f t="shared" si="1"/>
        <v>632.8139999999994</v>
      </c>
    </row>
    <row r="12" spans="1:61" x14ac:dyDescent="0.25">
      <c r="A12">
        <v>7</v>
      </c>
      <c r="B12" s="21">
        <v>6</v>
      </c>
      <c r="C12" s="24" t="str">
        <f t="shared" si="0"/>
        <v>Empleado 6</v>
      </c>
      <c r="D12" s="21" t="s">
        <v>111</v>
      </c>
      <c r="E12" s="22">
        <v>42160</v>
      </c>
      <c r="F12" s="23">
        <v>750</v>
      </c>
      <c r="G12" s="23">
        <v>1142.75</v>
      </c>
      <c r="H12" s="23">
        <v>61</v>
      </c>
      <c r="I12" s="26">
        <f t="shared" si="2"/>
        <v>6970.7750000000005</v>
      </c>
      <c r="J12" s="26">
        <f>Acumulado!M11</f>
        <v>4500</v>
      </c>
      <c r="K12" s="26">
        <f t="shared" si="3"/>
        <v>0</v>
      </c>
      <c r="L12" s="26">
        <f>$M$2*0.4*H12</f>
        <v>2531.2560000000003</v>
      </c>
      <c r="M12" s="26">
        <f>Acumulado!N11</f>
        <v>3164.0699999999997</v>
      </c>
      <c r="N12" s="26">
        <f t="shared" si="4"/>
        <v>632.8139999999994</v>
      </c>
      <c r="O12" s="26"/>
      <c r="P12" s="26"/>
      <c r="Q12" s="26"/>
      <c r="R12" s="29">
        <f t="shared" si="1"/>
        <v>632.8139999999994</v>
      </c>
    </row>
    <row r="13" spans="1:61" x14ac:dyDescent="0.25">
      <c r="A13">
        <v>8</v>
      </c>
      <c r="B13" s="21">
        <v>7</v>
      </c>
      <c r="C13" s="24" t="str">
        <f t="shared" si="0"/>
        <v>Empleado 7</v>
      </c>
      <c r="D13" s="21" t="s">
        <v>111</v>
      </c>
      <c r="E13" s="22">
        <v>41846</v>
      </c>
      <c r="F13" s="23">
        <v>870</v>
      </c>
      <c r="G13" s="23">
        <v>1133.4480000000001</v>
      </c>
      <c r="H13" s="23">
        <v>61</v>
      </c>
      <c r="I13" s="26">
        <f t="shared" si="2"/>
        <v>6914.0328000000009</v>
      </c>
      <c r="J13" s="26">
        <f>Acumulado!M12</f>
        <v>5220</v>
      </c>
      <c r="K13" s="26">
        <f t="shared" si="3"/>
        <v>0</v>
      </c>
      <c r="L13" s="26">
        <f>$M$2*0.4*H13</f>
        <v>2531.2560000000003</v>
      </c>
      <c r="M13" s="26">
        <f>Acumulado!N12</f>
        <v>3164.0699999999997</v>
      </c>
      <c r="N13" s="26">
        <f t="shared" si="4"/>
        <v>632.8139999999994</v>
      </c>
      <c r="O13" s="26"/>
      <c r="P13" s="26"/>
      <c r="Q13" s="26"/>
      <c r="R13" s="29">
        <f t="shared" si="1"/>
        <v>632.8139999999994</v>
      </c>
    </row>
    <row r="14" spans="1:61" x14ac:dyDescent="0.25">
      <c r="A14">
        <v>8</v>
      </c>
      <c r="B14" s="21">
        <v>8</v>
      </c>
      <c r="C14" s="24" t="str">
        <f>"Empleado "&amp;B14&amp;" (D)"</f>
        <v>Empleado 8 (D)</v>
      </c>
      <c r="D14" s="21" t="s">
        <v>111</v>
      </c>
      <c r="E14" s="22">
        <v>41954</v>
      </c>
      <c r="F14" s="23">
        <v>870</v>
      </c>
      <c r="G14" s="23">
        <v>1133.4480000000001</v>
      </c>
      <c r="H14" s="23">
        <v>59</v>
      </c>
      <c r="I14" s="26">
        <f t="shared" si="2"/>
        <v>6687.3432000000012</v>
      </c>
      <c r="J14" s="26">
        <f>Acumulado!M13</f>
        <v>3915</v>
      </c>
      <c r="K14" s="26">
        <f t="shared" si="3"/>
        <v>0</v>
      </c>
      <c r="L14" s="26">
        <f t="shared" ref="L8:L15" si="5">$M$2*0.4*H14</f>
        <v>2448.2640000000001</v>
      </c>
      <c r="M14" s="26">
        <f>Acumulado!N13</f>
        <v>3060.33</v>
      </c>
      <c r="N14" s="26">
        <f t="shared" si="4"/>
        <v>612.0659999999998</v>
      </c>
      <c r="O14" s="26"/>
      <c r="P14" s="26"/>
      <c r="Q14" s="26"/>
      <c r="R14" s="29">
        <f t="shared" si="1"/>
        <v>612.0659999999998</v>
      </c>
    </row>
    <row r="15" spans="1:61" x14ac:dyDescent="0.25">
      <c r="A15">
        <v>10</v>
      </c>
      <c r="B15" s="21">
        <v>9</v>
      </c>
      <c r="C15" s="24" t="str">
        <f t="shared" si="0"/>
        <v>Empleado 9</v>
      </c>
      <c r="D15" s="21" t="s">
        <v>111</v>
      </c>
      <c r="E15" s="22">
        <v>41180</v>
      </c>
      <c r="F15" s="23">
        <v>990</v>
      </c>
      <c r="G15" s="23">
        <v>1273.452</v>
      </c>
      <c r="H15" s="23">
        <v>61</v>
      </c>
      <c r="I15" s="26">
        <f t="shared" si="2"/>
        <v>7768.0572000000002</v>
      </c>
      <c r="J15" s="26">
        <f>Acumulado!M14</f>
        <v>5940</v>
      </c>
      <c r="K15" s="26">
        <f t="shared" si="3"/>
        <v>0</v>
      </c>
      <c r="L15" s="26">
        <f t="shared" si="5"/>
        <v>2531.2560000000003</v>
      </c>
      <c r="M15" s="26">
        <f>Acumulado!N14</f>
        <v>3164.0699999999997</v>
      </c>
      <c r="N15" s="26">
        <f t="shared" si="4"/>
        <v>632.8139999999994</v>
      </c>
      <c r="O15" s="26"/>
      <c r="P15" s="26"/>
      <c r="Q15" s="26"/>
      <c r="R15" s="29">
        <f t="shared" si="1"/>
        <v>632.8139999999994</v>
      </c>
    </row>
    <row r="17" spans="8:18" ht="15.75" thickBot="1" x14ac:dyDescent="0.3">
      <c r="H17" s="19">
        <f>SUM(H7:H15)</f>
        <v>542</v>
      </c>
      <c r="I17" s="19">
        <f t="shared" ref="I17:N17" si="6">SUM(I7:I15)</f>
        <v>50642.395200000006</v>
      </c>
      <c r="J17" s="19">
        <f t="shared" si="6"/>
        <v>35400</v>
      </c>
      <c r="K17" s="19">
        <f t="shared" si="6"/>
        <v>0</v>
      </c>
      <c r="L17" s="19">
        <f t="shared" si="6"/>
        <v>22490.832000000006</v>
      </c>
      <c r="M17" s="19">
        <f t="shared" si="6"/>
        <v>28113.54</v>
      </c>
      <c r="N17" s="19">
        <f t="shared" si="6"/>
        <v>5622.7079999999951</v>
      </c>
      <c r="O17" s="19">
        <f t="shared" ref="O17:R17" si="7">SUM(O7:O15)</f>
        <v>7750</v>
      </c>
      <c r="P17" s="19">
        <f t="shared" si="7"/>
        <v>7597.6712328767126</v>
      </c>
      <c r="Q17" s="19">
        <f t="shared" si="7"/>
        <v>1885</v>
      </c>
      <c r="R17" s="19">
        <f t="shared" si="7"/>
        <v>7507.7079999999951</v>
      </c>
    </row>
    <row r="18" spans="8:18" ht="15.75" thickTop="1" x14ac:dyDescent="0.25"/>
  </sheetData>
  <mergeCells count="4">
    <mergeCell ref="I5:K5"/>
    <mergeCell ref="L5:N5"/>
    <mergeCell ref="O5:Q5"/>
    <mergeCell ref="R5:R6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26"/>
  <sheetViews>
    <sheetView showGridLines="0" zoomScale="120" zoomScaleNormal="120" workbookViewId="0">
      <pane xSplit="3" ySplit="5" topLeftCell="E6" activePane="bottomRight" state="frozen"/>
      <selection pane="topRight" activeCell="D1" sqref="D1"/>
      <selection pane="bottomLeft" activeCell="A6" sqref="A6"/>
      <selection pane="bottomRight" activeCell="H6" sqref="H6:H14"/>
    </sheetView>
  </sheetViews>
  <sheetFormatPr baseColWidth="10" defaultRowHeight="15" x14ac:dyDescent="0.25"/>
  <cols>
    <col min="1" max="1" width="12.7109375" bestFit="1" customWidth="1"/>
    <col min="2" max="2" width="7.140625" customWidth="1"/>
    <col min="3" max="3" width="19.85546875" customWidth="1"/>
    <col min="4" max="4" width="15.140625" customWidth="1"/>
    <col min="5" max="5" width="11.28515625" bestFit="1" customWidth="1"/>
    <col min="6" max="6" width="9" customWidth="1"/>
    <col min="7" max="7" width="10.28515625" customWidth="1"/>
    <col min="8" max="8" width="11.28515625" bestFit="1" customWidth="1"/>
    <col min="9" max="9" width="11" bestFit="1" customWidth="1"/>
    <col min="10" max="10" width="10.28515625" bestFit="1" customWidth="1"/>
    <col min="11" max="11" width="11.28515625" bestFit="1" customWidth="1"/>
    <col min="12" max="13" width="11.28515625" customWidth="1"/>
    <col min="15" max="15" width="13" customWidth="1"/>
    <col min="16" max="16" width="11.28515625" bestFit="1" customWidth="1"/>
    <col min="17" max="18" width="10.28515625" bestFit="1" customWidth="1"/>
    <col min="19" max="19" width="9.85546875" bestFit="1" customWidth="1"/>
    <col min="20" max="21" width="10.28515625" bestFit="1" customWidth="1"/>
    <col min="22" max="23" width="5" bestFit="1" customWidth="1"/>
    <col min="24" max="24" width="10.28515625" bestFit="1" customWidth="1"/>
    <col min="25" max="25" width="11.28515625" bestFit="1" customWidth="1"/>
    <col min="27" max="27" width="3" bestFit="1" customWidth="1"/>
  </cols>
  <sheetData>
    <row r="1" spans="1:63" x14ac:dyDescent="0.25">
      <c r="G1" s="3" t="str">
        <f>Acumulado!G1</f>
        <v>LA GENEROSA SA DE CV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63" x14ac:dyDescent="0.25">
      <c r="G2" s="3" t="s">
        <v>108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63" x14ac:dyDescent="0.25">
      <c r="G3" s="8" t="str">
        <f>Acumulado!G3</f>
        <v>AUDITORIA POR EL EJERCICIO 2023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63" ht="15.75" thickBot="1" x14ac:dyDescent="0.3">
      <c r="C4" s="60">
        <v>45047</v>
      </c>
      <c r="I4" s="53" t="s">
        <v>1</v>
      </c>
      <c r="K4" s="53" t="s">
        <v>103</v>
      </c>
      <c r="L4" s="52" t="s">
        <v>102</v>
      </c>
    </row>
    <row r="5" spans="1:63" s="41" customFormat="1" ht="45.75" thickBot="1" x14ac:dyDescent="0.3">
      <c r="A5" s="41" t="s">
        <v>106</v>
      </c>
      <c r="B5" s="42" t="s">
        <v>13</v>
      </c>
      <c r="C5" s="43" t="s">
        <v>12</v>
      </c>
      <c r="D5" s="43" t="s">
        <v>14</v>
      </c>
      <c r="E5" s="43" t="s">
        <v>15</v>
      </c>
      <c r="F5" s="49" t="s">
        <v>16</v>
      </c>
      <c r="G5" s="30" t="s">
        <v>20</v>
      </c>
      <c r="H5" s="30" t="s">
        <v>46</v>
      </c>
      <c r="I5" s="50" t="s">
        <v>40</v>
      </c>
      <c r="J5" s="48" t="s">
        <v>41</v>
      </c>
      <c r="K5" s="30" t="s">
        <v>80</v>
      </c>
      <c r="L5" s="30" t="s">
        <v>99</v>
      </c>
      <c r="M5" s="30" t="s">
        <v>42</v>
      </c>
      <c r="N5" s="30" t="s">
        <v>107</v>
      </c>
      <c r="O5" s="51" t="s">
        <v>43</v>
      </c>
      <c r="P5" s="30" t="s">
        <v>44</v>
      </c>
      <c r="AB5" s="44"/>
      <c r="AC5" s="44"/>
      <c r="AD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</row>
    <row r="6" spans="1:63" x14ac:dyDescent="0.25">
      <c r="A6">
        <f>TRUNC(($C$4-E6+1)/365,0)</f>
        <v>4</v>
      </c>
      <c r="B6" s="24">
        <v>1</v>
      </c>
      <c r="C6" s="24" t="str">
        <f>"Empleado "&amp;B6&amp;" (C)"</f>
        <v>Empleado 1 (C)</v>
      </c>
      <c r="D6" s="24" t="s">
        <v>110</v>
      </c>
      <c r="E6" s="25">
        <v>43391</v>
      </c>
      <c r="F6" s="26">
        <v>450</v>
      </c>
      <c r="G6" s="26">
        <v>622.18499999999995</v>
      </c>
      <c r="H6" s="35">
        <v>56</v>
      </c>
      <c r="I6" s="37">
        <f>VLOOKUP(A6,Factores!$F$9:$J$19,5,FALSE)</f>
        <v>1.0547</v>
      </c>
      <c r="J6" s="39">
        <f>F6*I6</f>
        <v>474.61500000000001</v>
      </c>
      <c r="K6" s="26">
        <f>PT!R7</f>
        <v>580.94399999999951</v>
      </c>
      <c r="L6" s="26">
        <f>Acumulado!Y6</f>
        <v>10587.5</v>
      </c>
      <c r="M6" s="26">
        <f>K6+L6</f>
        <v>11168.444</v>
      </c>
      <c r="N6" s="26">
        <f>M6/H6</f>
        <v>199.4365</v>
      </c>
      <c r="O6" s="28">
        <f>J6+N6</f>
        <v>674.05150000000003</v>
      </c>
      <c r="P6" s="24" t="s">
        <v>123</v>
      </c>
    </row>
    <row r="7" spans="1:63" x14ac:dyDescent="0.25">
      <c r="A7">
        <f t="shared" ref="A7:A14" si="0">TRUNC(($C$4-E7+1)/365,0)</f>
        <v>5</v>
      </c>
      <c r="B7" s="21">
        <v>2</v>
      </c>
      <c r="C7" s="24" t="str">
        <f t="shared" ref="C7:C14" si="1">"Empleado "&amp;B7</f>
        <v>Empleado 2</v>
      </c>
      <c r="D7" s="21" t="s">
        <v>110</v>
      </c>
      <c r="E7" s="22">
        <v>43158</v>
      </c>
      <c r="F7" s="23">
        <v>450</v>
      </c>
      <c r="G7" s="23">
        <v>625.29</v>
      </c>
      <c r="H7" s="36">
        <v>61</v>
      </c>
      <c r="I7" s="37">
        <f>VLOOKUP(A7,Factores!$F$9:$J$19,5,FALSE)</f>
        <v>1.0561</v>
      </c>
      <c r="J7" s="39">
        <f t="shared" ref="J7:J14" si="2">F7*I7</f>
        <v>475.245</v>
      </c>
      <c r="K7" s="26">
        <f>PT!R8</f>
        <v>1307.8139999999994</v>
      </c>
      <c r="L7" s="26">
        <f>Acumulado!Y7</f>
        <v>12581.25</v>
      </c>
      <c r="M7" s="26">
        <f t="shared" ref="M7:M14" si="3">K7+L7</f>
        <v>13889.063999999998</v>
      </c>
      <c r="N7" s="26">
        <f t="shared" ref="N7:N14" si="4">M7/H7</f>
        <v>227.68957377049179</v>
      </c>
      <c r="O7" s="28">
        <f t="shared" ref="O7:O14" si="5">J7+N7</f>
        <v>702.93457377049185</v>
      </c>
      <c r="P7" s="24" t="s">
        <v>125</v>
      </c>
      <c r="Q7" s="29"/>
    </row>
    <row r="8" spans="1:63" x14ac:dyDescent="0.25">
      <c r="A8">
        <f>TRUNC(($C$4-E8+1)/365,0)</f>
        <v>6</v>
      </c>
      <c r="B8" s="21">
        <v>3</v>
      </c>
      <c r="C8" s="24" t="str">
        <f t="shared" si="1"/>
        <v>Empleado 3</v>
      </c>
      <c r="D8" s="21" t="s">
        <v>110</v>
      </c>
      <c r="E8" s="22">
        <v>42784</v>
      </c>
      <c r="F8" s="23">
        <v>550</v>
      </c>
      <c r="G8" s="23">
        <v>730.91</v>
      </c>
      <c r="H8" s="36">
        <v>61</v>
      </c>
      <c r="I8" s="37">
        <f>VLOOKUP(A8,Factores!$F$9:$J$19,5,FALSE)</f>
        <v>1.0561</v>
      </c>
      <c r="J8" s="39">
        <f t="shared" si="2"/>
        <v>580.85500000000002</v>
      </c>
      <c r="K8" s="26">
        <f>PT!R9</f>
        <v>1842.8139999999994</v>
      </c>
      <c r="L8" s="26">
        <f>Acumulado!Y8</f>
        <v>13968.75</v>
      </c>
      <c r="M8" s="26">
        <f t="shared" si="3"/>
        <v>15811.563999999998</v>
      </c>
      <c r="N8" s="26">
        <f t="shared" si="4"/>
        <v>259.20596721311472</v>
      </c>
      <c r="O8" s="28">
        <f t="shared" si="5"/>
        <v>840.06096721311474</v>
      </c>
      <c r="P8" s="24" t="s">
        <v>125</v>
      </c>
      <c r="Q8" s="29"/>
    </row>
    <row r="9" spans="1:63" x14ac:dyDescent="0.25">
      <c r="A9">
        <f>TRUNC(($C$4-E9+1)/365,0)</f>
        <v>5</v>
      </c>
      <c r="B9" s="21">
        <v>4</v>
      </c>
      <c r="C9" s="24" t="str">
        <f t="shared" si="1"/>
        <v>Empleado 4</v>
      </c>
      <c r="D9" s="21" t="s">
        <v>110</v>
      </c>
      <c r="E9" s="22">
        <v>42976</v>
      </c>
      <c r="F9" s="23">
        <v>550</v>
      </c>
      <c r="G9" s="23">
        <v>730.91</v>
      </c>
      <c r="H9" s="36">
        <v>61</v>
      </c>
      <c r="I9" s="37">
        <f>VLOOKUP(A9,Factores!$F$9:$J$19,5,FALSE)</f>
        <v>1.0561</v>
      </c>
      <c r="J9" s="39">
        <f t="shared" si="2"/>
        <v>580.85500000000002</v>
      </c>
      <c r="K9" s="26">
        <f>PT!R10</f>
        <v>632.8139999999994</v>
      </c>
      <c r="L9" s="26">
        <f>Acumulado!Y9</f>
        <v>13856.25</v>
      </c>
      <c r="M9" s="26">
        <f t="shared" si="3"/>
        <v>14489.063999999998</v>
      </c>
      <c r="N9" s="26">
        <f t="shared" si="4"/>
        <v>237.52563934426226</v>
      </c>
      <c r="O9" s="28">
        <f t="shared" si="5"/>
        <v>818.38063934426225</v>
      </c>
      <c r="P9" s="24" t="s">
        <v>125</v>
      </c>
      <c r="Q9" s="29"/>
    </row>
    <row r="10" spans="1:63" x14ac:dyDescent="0.25">
      <c r="A10">
        <f t="shared" si="0"/>
        <v>7</v>
      </c>
      <c r="B10" s="21">
        <v>5</v>
      </c>
      <c r="C10" s="24" t="str">
        <f t="shared" si="1"/>
        <v>Empleado 5</v>
      </c>
      <c r="D10" s="21" t="s">
        <v>110</v>
      </c>
      <c r="E10" s="22">
        <v>42176</v>
      </c>
      <c r="F10" s="23">
        <v>750</v>
      </c>
      <c r="G10" s="23">
        <v>997.80000000000007</v>
      </c>
      <c r="H10" s="36">
        <v>61</v>
      </c>
      <c r="I10" s="37">
        <f>VLOOKUP(A10,Factores!$F$9:$J$19,5,FALSE)</f>
        <v>1.0561</v>
      </c>
      <c r="J10" s="39">
        <f t="shared" si="2"/>
        <v>792.07500000000005</v>
      </c>
      <c r="K10" s="26">
        <f>PT!R11</f>
        <v>632.8139999999994</v>
      </c>
      <c r="L10" s="26">
        <f>Acumulado!Y10</f>
        <v>18143.75</v>
      </c>
      <c r="M10" s="26">
        <f t="shared" si="3"/>
        <v>18776.563999999998</v>
      </c>
      <c r="N10" s="26">
        <f t="shared" si="4"/>
        <v>307.81252459016389</v>
      </c>
      <c r="O10" s="28">
        <f t="shared" si="5"/>
        <v>1099.887524590164</v>
      </c>
      <c r="P10" s="24" t="s">
        <v>125</v>
      </c>
      <c r="Q10" s="29"/>
    </row>
    <row r="11" spans="1:63" x14ac:dyDescent="0.25">
      <c r="A11">
        <f t="shared" si="0"/>
        <v>7</v>
      </c>
      <c r="B11" s="21">
        <v>6</v>
      </c>
      <c r="C11" s="24" t="str">
        <f t="shared" si="1"/>
        <v>Empleado 6</v>
      </c>
      <c r="D11" s="21" t="s">
        <v>111</v>
      </c>
      <c r="E11" s="22">
        <v>42160</v>
      </c>
      <c r="F11" s="23">
        <v>750</v>
      </c>
      <c r="G11" s="23">
        <v>1142.75</v>
      </c>
      <c r="H11" s="36">
        <v>61</v>
      </c>
      <c r="I11" s="37">
        <f>VLOOKUP(A11,Factores!$F$25:$J$35,5,FALSE)</f>
        <v>1.1123000000000001</v>
      </c>
      <c r="J11" s="39">
        <f t="shared" si="2"/>
        <v>834.22500000000002</v>
      </c>
      <c r="K11" s="26">
        <f>PT!R12</f>
        <v>632.8139999999994</v>
      </c>
      <c r="L11" s="26">
        <f>Acumulado!Y11</f>
        <v>18425</v>
      </c>
      <c r="M11" s="26">
        <f t="shared" si="3"/>
        <v>19057.813999999998</v>
      </c>
      <c r="N11" s="26">
        <f t="shared" si="4"/>
        <v>312.42318032786881</v>
      </c>
      <c r="O11" s="28">
        <f t="shared" si="5"/>
        <v>1146.6481803278689</v>
      </c>
      <c r="P11" s="24" t="s">
        <v>125</v>
      </c>
      <c r="Q11" s="29"/>
    </row>
    <row r="12" spans="1:63" x14ac:dyDescent="0.25">
      <c r="A12">
        <f t="shared" si="0"/>
        <v>8</v>
      </c>
      <c r="B12" s="21">
        <v>7</v>
      </c>
      <c r="C12" s="24" t="str">
        <f t="shared" si="1"/>
        <v>Empleado 7</v>
      </c>
      <c r="D12" s="21" t="s">
        <v>111</v>
      </c>
      <c r="E12" s="22">
        <v>41846</v>
      </c>
      <c r="F12" s="23">
        <v>870</v>
      </c>
      <c r="G12" s="23">
        <v>1133.4480000000001</v>
      </c>
      <c r="H12" s="36">
        <v>61</v>
      </c>
      <c r="I12" s="37">
        <f>VLOOKUP(A12,Factores!$F$25:$J$35,5,FALSE)</f>
        <v>1.1123000000000001</v>
      </c>
      <c r="J12" s="39">
        <f t="shared" si="2"/>
        <v>967.70100000000002</v>
      </c>
      <c r="K12" s="26">
        <f>PT!R13</f>
        <v>632.8139999999994</v>
      </c>
      <c r="L12" s="26">
        <f>Acumulado!Y12</f>
        <v>21460</v>
      </c>
      <c r="M12" s="26">
        <f t="shared" si="3"/>
        <v>22092.813999999998</v>
      </c>
      <c r="N12" s="26">
        <f t="shared" si="4"/>
        <v>362.17727868852455</v>
      </c>
      <c r="O12" s="28">
        <f t="shared" si="5"/>
        <v>1329.8782786885245</v>
      </c>
      <c r="P12" s="24" t="s">
        <v>125</v>
      </c>
      <c r="Q12" s="29"/>
    </row>
    <row r="13" spans="1:63" x14ac:dyDescent="0.25">
      <c r="A13">
        <f t="shared" si="0"/>
        <v>8</v>
      </c>
      <c r="B13" s="21">
        <v>8</v>
      </c>
      <c r="C13" s="24" t="str">
        <f>"Empleado "&amp;B13&amp;" (D)"</f>
        <v>Empleado 8 (D)</v>
      </c>
      <c r="D13" s="21" t="s">
        <v>111</v>
      </c>
      <c r="E13" s="22">
        <v>41954</v>
      </c>
      <c r="F13" s="23">
        <v>870</v>
      </c>
      <c r="G13" s="23">
        <v>1133.4480000000001</v>
      </c>
      <c r="H13" s="36">
        <v>59</v>
      </c>
      <c r="I13" s="37">
        <f>VLOOKUP(A13,Factores!$F$25:$J$35,5,FALSE)</f>
        <v>1.1123000000000001</v>
      </c>
      <c r="J13" s="39">
        <f t="shared" si="2"/>
        <v>967.70100000000002</v>
      </c>
      <c r="K13" s="26">
        <f>PT!R14</f>
        <v>612.0659999999998</v>
      </c>
      <c r="L13" s="26">
        <f>Acumulado!Y13</f>
        <v>22960</v>
      </c>
      <c r="M13" s="26">
        <f t="shared" si="3"/>
        <v>23572.065999999999</v>
      </c>
      <c r="N13" s="26">
        <f t="shared" si="4"/>
        <v>399.52654237288135</v>
      </c>
      <c r="O13" s="28">
        <f t="shared" si="5"/>
        <v>1367.2275423728813</v>
      </c>
      <c r="P13" s="24" t="s">
        <v>124</v>
      </c>
      <c r="Q13" s="29"/>
    </row>
    <row r="14" spans="1:63" x14ac:dyDescent="0.25">
      <c r="A14">
        <f t="shared" si="0"/>
        <v>10</v>
      </c>
      <c r="B14" s="21">
        <v>9</v>
      </c>
      <c r="C14" s="24" t="str">
        <f t="shared" si="1"/>
        <v>Empleado 9</v>
      </c>
      <c r="D14" s="21" t="s">
        <v>111</v>
      </c>
      <c r="E14" s="22">
        <v>41180</v>
      </c>
      <c r="F14" s="23">
        <v>990</v>
      </c>
      <c r="G14" s="23">
        <v>1273.452</v>
      </c>
      <c r="H14" s="36">
        <v>61</v>
      </c>
      <c r="I14" s="37">
        <f>VLOOKUP(A14,Factores!$F$25:$J$35,5,FALSE)</f>
        <v>1.115</v>
      </c>
      <c r="J14" s="39">
        <f t="shared" si="2"/>
        <v>1103.8499999999999</v>
      </c>
      <c r="K14" s="26">
        <f>PT!R15</f>
        <v>632.8139999999994</v>
      </c>
      <c r="L14" s="26">
        <f>Acumulado!Y14</f>
        <v>28620</v>
      </c>
      <c r="M14" s="26">
        <f t="shared" si="3"/>
        <v>29252.813999999998</v>
      </c>
      <c r="N14" s="26">
        <f t="shared" si="4"/>
        <v>479.55432786885245</v>
      </c>
      <c r="O14" s="28">
        <f t="shared" si="5"/>
        <v>1583.4043278688523</v>
      </c>
      <c r="P14" s="24" t="s">
        <v>125</v>
      </c>
      <c r="Q14" s="29"/>
    </row>
    <row r="18" spans="2:3" x14ac:dyDescent="0.25">
      <c r="B18" s="5" t="s">
        <v>32</v>
      </c>
      <c r="C18" t="s">
        <v>18</v>
      </c>
    </row>
    <row r="19" spans="2:3" x14ac:dyDescent="0.25">
      <c r="B19" s="5" t="s">
        <v>33</v>
      </c>
      <c r="C19" t="s">
        <v>19</v>
      </c>
    </row>
    <row r="20" spans="2:3" x14ac:dyDescent="0.25">
      <c r="B20" s="5" t="s">
        <v>34</v>
      </c>
      <c r="C20" t="s">
        <v>27</v>
      </c>
    </row>
    <row r="21" spans="2:3" x14ac:dyDescent="0.25">
      <c r="B21" s="5" t="s">
        <v>35</v>
      </c>
      <c r="C21" t="s">
        <v>28</v>
      </c>
    </row>
    <row r="22" spans="2:3" x14ac:dyDescent="0.25">
      <c r="B22" s="5" t="s">
        <v>36</v>
      </c>
      <c r="C22" t="s">
        <v>38</v>
      </c>
    </row>
    <row r="23" spans="2:3" x14ac:dyDescent="0.25">
      <c r="B23" s="5" t="s">
        <v>37</v>
      </c>
      <c r="C23" t="s">
        <v>39</v>
      </c>
    </row>
    <row r="25" spans="2:3" x14ac:dyDescent="0.25">
      <c r="B25" s="27" t="s">
        <v>29</v>
      </c>
      <c r="C25" s="20" t="s">
        <v>45</v>
      </c>
    </row>
    <row r="26" spans="2:3" x14ac:dyDescent="0.25">
      <c r="B26" s="27" t="s">
        <v>30</v>
      </c>
      <c r="C26" s="20" t="s">
        <v>31</v>
      </c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D312F-A212-4463-B809-2C322DA0D9D3}">
  <sheetPr>
    <pageSetUpPr fitToPage="1"/>
  </sheetPr>
  <dimension ref="A1:BI26"/>
  <sheetViews>
    <sheetView showGridLines="0" tabSelected="1" zoomScale="110" zoomScaleNormal="11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8" sqref="H8"/>
    </sheetView>
  </sheetViews>
  <sheetFormatPr baseColWidth="10" defaultRowHeight="15" x14ac:dyDescent="0.25"/>
  <cols>
    <col min="1" max="1" width="2" bestFit="1" customWidth="1"/>
    <col min="2" max="2" width="7.140625" customWidth="1"/>
    <col min="3" max="3" width="11.28515625" bestFit="1" customWidth="1"/>
    <col min="4" max="4" width="13.42578125" customWidth="1"/>
    <col min="5" max="5" width="11.28515625" bestFit="1" customWidth="1"/>
    <col min="6" max="6" width="8.42578125" bestFit="1" customWidth="1"/>
    <col min="7" max="7" width="10.85546875" customWidth="1"/>
    <col min="8" max="8" width="11.28515625" bestFit="1" customWidth="1"/>
    <col min="9" max="9" width="10.28515625" bestFit="1" customWidth="1"/>
    <col min="10" max="10" width="12.42578125" customWidth="1"/>
    <col min="11" max="11" width="11.28515625" bestFit="1" customWidth="1"/>
    <col min="13" max="13" width="13" customWidth="1"/>
    <col min="14" max="14" width="11.28515625" bestFit="1" customWidth="1"/>
    <col min="15" max="15" width="14" customWidth="1"/>
    <col min="16" max="16" width="13.7109375" customWidth="1"/>
    <col min="17" max="17" width="9.85546875" bestFit="1" customWidth="1"/>
    <col min="18" max="19" width="10.28515625" bestFit="1" customWidth="1"/>
    <col min="20" max="21" width="5" bestFit="1" customWidth="1"/>
    <col min="22" max="22" width="10.28515625" bestFit="1" customWidth="1"/>
    <col min="23" max="23" width="11.28515625" bestFit="1" customWidth="1"/>
    <col min="25" max="25" width="3" bestFit="1" customWidth="1"/>
  </cols>
  <sheetData>
    <row r="1" spans="1:61" x14ac:dyDescent="0.25">
      <c r="G1" s="3" t="str">
        <f>SBC!G1</f>
        <v>LA GENEROSA SA DE CV</v>
      </c>
      <c r="H1" s="1"/>
      <c r="I1" s="1"/>
      <c r="J1" s="1"/>
      <c r="K1" s="1"/>
      <c r="L1" s="1"/>
      <c r="M1" s="4"/>
      <c r="N1" s="4"/>
      <c r="O1" s="4"/>
    </row>
    <row r="2" spans="1:61" x14ac:dyDescent="0.25">
      <c r="G2" s="3" t="s">
        <v>84</v>
      </c>
      <c r="H2" s="1"/>
      <c r="I2" s="1"/>
      <c r="J2" s="1"/>
      <c r="K2" s="1"/>
      <c r="L2" s="40" t="s">
        <v>85</v>
      </c>
      <c r="M2" s="55">
        <v>96.32</v>
      </c>
      <c r="N2" s="6"/>
      <c r="O2" s="7"/>
    </row>
    <row r="3" spans="1:61" x14ac:dyDescent="0.25">
      <c r="G3" s="8" t="s">
        <v>58</v>
      </c>
      <c r="H3" s="1"/>
      <c r="I3" s="1"/>
      <c r="J3" s="1"/>
      <c r="L3" s="40" t="s">
        <v>97</v>
      </c>
      <c r="M3" s="54">
        <v>15</v>
      </c>
      <c r="N3" s="6"/>
      <c r="O3" s="6"/>
    </row>
    <row r="4" spans="1:61" ht="15.75" thickBot="1" x14ac:dyDescent="0.3"/>
    <row r="5" spans="1:61" s="41" customFormat="1" ht="45.75" thickBot="1" x14ac:dyDescent="0.3">
      <c r="B5" s="42" t="s">
        <v>13</v>
      </c>
      <c r="C5" s="43" t="s">
        <v>12</v>
      </c>
      <c r="D5" s="43" t="s">
        <v>14</v>
      </c>
      <c r="E5" s="43" t="s">
        <v>15</v>
      </c>
      <c r="F5" s="43" t="s">
        <v>16</v>
      </c>
      <c r="G5" s="30" t="s">
        <v>43</v>
      </c>
      <c r="H5" s="51" t="s">
        <v>86</v>
      </c>
      <c r="I5" s="51" t="s">
        <v>87</v>
      </c>
      <c r="J5" s="30" t="s">
        <v>88</v>
      </c>
      <c r="K5" s="30" t="s">
        <v>89</v>
      </c>
      <c r="L5" s="30" t="s">
        <v>90</v>
      </c>
      <c r="M5" s="30" t="s">
        <v>91</v>
      </c>
      <c r="N5" s="30" t="s">
        <v>47</v>
      </c>
      <c r="O5" s="34" t="s">
        <v>92</v>
      </c>
      <c r="P5" s="34" t="s">
        <v>93</v>
      </c>
      <c r="Z5" s="44"/>
      <c r="AA5" s="44"/>
      <c r="AB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</row>
    <row r="6" spans="1:61" x14ac:dyDescent="0.25">
      <c r="A6">
        <v>0</v>
      </c>
      <c r="B6" s="24">
        <v>1</v>
      </c>
      <c r="C6" s="24" t="s">
        <v>49</v>
      </c>
      <c r="D6" s="24" t="s">
        <v>110</v>
      </c>
      <c r="E6" s="25">
        <v>43391</v>
      </c>
      <c r="F6" s="26">
        <v>450</v>
      </c>
      <c r="G6" s="26">
        <v>668.89164285714287</v>
      </c>
      <c r="H6" s="57" t="s">
        <v>94</v>
      </c>
      <c r="I6" s="58">
        <v>2017.35</v>
      </c>
      <c r="J6" s="25">
        <v>45047</v>
      </c>
      <c r="K6" s="26">
        <f>I6*2</f>
        <v>4034.7</v>
      </c>
      <c r="L6" s="26">
        <f>31+30</f>
        <v>61</v>
      </c>
      <c r="M6" s="28">
        <f>K6/L6</f>
        <v>66.142622950819671</v>
      </c>
      <c r="N6" s="28">
        <v>56</v>
      </c>
      <c r="O6" s="28">
        <f>M6*N6</f>
        <v>3703.9868852459017</v>
      </c>
      <c r="P6" s="28">
        <f>O6+15</f>
        <v>3718.9868852459017</v>
      </c>
      <c r="Y6">
        <v>56</v>
      </c>
    </row>
    <row r="7" spans="1:61" x14ac:dyDescent="0.25">
      <c r="A7">
        <v>1</v>
      </c>
      <c r="B7" s="21">
        <v>2</v>
      </c>
      <c r="C7" s="21" t="s">
        <v>50</v>
      </c>
      <c r="D7" s="21" t="s">
        <v>110</v>
      </c>
      <c r="E7" s="22">
        <v>43158</v>
      </c>
      <c r="F7" s="23">
        <v>450</v>
      </c>
      <c r="G7" s="26">
        <v>706.32786440677967</v>
      </c>
      <c r="H7" s="57" t="s">
        <v>95</v>
      </c>
      <c r="I7" s="58">
        <v>9.8800000000000008</v>
      </c>
      <c r="J7" s="25">
        <v>45047</v>
      </c>
      <c r="K7" s="26">
        <f>(I7*$M$2)*2</f>
        <v>1903.2832000000001</v>
      </c>
      <c r="L7" s="26">
        <f t="shared" ref="L7:L14" si="0">31+30</f>
        <v>61</v>
      </c>
      <c r="M7" s="28">
        <f>K7/L7</f>
        <v>31.201363934426229</v>
      </c>
      <c r="N7" s="28">
        <v>61</v>
      </c>
      <c r="O7" s="28">
        <f>M7*N7</f>
        <v>1903.2832000000001</v>
      </c>
      <c r="P7" s="28">
        <f>O7+15</f>
        <v>1918.2832000000001</v>
      </c>
      <c r="Y7">
        <v>58</v>
      </c>
    </row>
    <row r="8" spans="1:61" x14ac:dyDescent="0.25">
      <c r="A8">
        <v>2</v>
      </c>
      <c r="B8" s="21">
        <v>3</v>
      </c>
      <c r="C8" s="21" t="s">
        <v>51</v>
      </c>
      <c r="D8" s="21" t="s">
        <v>110</v>
      </c>
      <c r="E8" s="22">
        <v>42784</v>
      </c>
      <c r="F8" s="23">
        <v>550</v>
      </c>
      <c r="G8" s="26">
        <v>853.2614237288135</v>
      </c>
      <c r="H8" s="57" t="s">
        <v>96</v>
      </c>
      <c r="I8" s="58">
        <v>20</v>
      </c>
      <c r="J8" s="25">
        <v>45047</v>
      </c>
      <c r="K8" s="26">
        <f>G8*I8/100*61</f>
        <v>10409.789369491526</v>
      </c>
      <c r="L8" s="26">
        <f t="shared" si="0"/>
        <v>61</v>
      </c>
      <c r="M8" s="28">
        <f>K8/L8</f>
        <v>170.65228474576273</v>
      </c>
      <c r="N8" s="28">
        <v>61</v>
      </c>
      <c r="O8" s="28">
        <f>M8*N8</f>
        <v>10409.789369491526</v>
      </c>
      <c r="P8" s="28">
        <f>O8+15</f>
        <v>10424.789369491526</v>
      </c>
      <c r="Y8">
        <v>59</v>
      </c>
    </row>
    <row r="9" spans="1:61" x14ac:dyDescent="0.25">
      <c r="A9">
        <v>1</v>
      </c>
      <c r="B9" s="21">
        <v>4</v>
      </c>
      <c r="C9" s="21" t="s">
        <v>52</v>
      </c>
      <c r="D9" s="21" t="s">
        <v>110</v>
      </c>
      <c r="E9" s="22">
        <v>42976</v>
      </c>
      <c r="F9" s="23">
        <v>550</v>
      </c>
      <c r="G9" s="26">
        <v>825.7614237288135</v>
      </c>
      <c r="H9" s="56" t="s">
        <v>94</v>
      </c>
      <c r="I9" s="26">
        <v>2358.58</v>
      </c>
      <c r="J9" s="25">
        <v>45047</v>
      </c>
      <c r="K9" s="26">
        <f>I9*2</f>
        <v>4717.16</v>
      </c>
      <c r="L9" s="26">
        <f t="shared" si="0"/>
        <v>61</v>
      </c>
      <c r="M9" s="28">
        <f t="shared" ref="M9:M14" si="1">K9/L9</f>
        <v>77.33049180327869</v>
      </c>
      <c r="N9" s="28">
        <v>61</v>
      </c>
      <c r="O9" s="28">
        <f t="shared" ref="O9:O14" si="2">M9*N9</f>
        <v>4717.16</v>
      </c>
      <c r="P9" s="28">
        <f t="shared" ref="P9:P14" si="3">O9+15</f>
        <v>4732.16</v>
      </c>
      <c r="Y9">
        <v>55</v>
      </c>
    </row>
    <row r="10" spans="1:61" x14ac:dyDescent="0.25">
      <c r="A10">
        <v>4</v>
      </c>
      <c r="B10" s="21">
        <v>5</v>
      </c>
      <c r="C10" s="21" t="s">
        <v>53</v>
      </c>
      <c r="D10" s="21" t="s">
        <v>110</v>
      </c>
      <c r="E10" s="22">
        <v>42176</v>
      </c>
      <c r="F10" s="23">
        <v>750</v>
      </c>
      <c r="G10" s="26">
        <v>1134.755661016949</v>
      </c>
      <c r="H10" s="56" t="s">
        <v>94</v>
      </c>
      <c r="I10" s="26">
        <v>758.76</v>
      </c>
      <c r="J10" s="25">
        <v>45047</v>
      </c>
      <c r="K10" s="26">
        <f>I10*2</f>
        <v>1517.52</v>
      </c>
      <c r="L10" s="26">
        <f t="shared" si="0"/>
        <v>61</v>
      </c>
      <c r="M10" s="28">
        <f t="shared" si="1"/>
        <v>24.877377049180328</v>
      </c>
      <c r="N10" s="28">
        <v>61</v>
      </c>
      <c r="O10" s="28">
        <f t="shared" si="2"/>
        <v>1517.52</v>
      </c>
      <c r="P10" s="28">
        <f t="shared" si="3"/>
        <v>1532.52</v>
      </c>
      <c r="Y10">
        <v>59</v>
      </c>
    </row>
    <row r="11" spans="1:61" x14ac:dyDescent="0.25">
      <c r="A11">
        <v>4</v>
      </c>
      <c r="B11" s="21">
        <v>6</v>
      </c>
      <c r="C11" s="21" t="s">
        <v>54</v>
      </c>
      <c r="D11" s="21" t="s">
        <v>111</v>
      </c>
      <c r="E11" s="22">
        <v>42160</v>
      </c>
      <c r="F11" s="23">
        <v>750</v>
      </c>
      <c r="G11" s="26">
        <v>1139.5226101694916</v>
      </c>
      <c r="H11" s="56" t="s">
        <v>95</v>
      </c>
      <c r="I11" s="26">
        <v>11.977600000000001</v>
      </c>
      <c r="J11" s="25">
        <v>45047</v>
      </c>
      <c r="K11" s="26">
        <f>(I11*$M$2)*2</f>
        <v>2307.3648640000001</v>
      </c>
      <c r="L11" s="26">
        <f t="shared" si="0"/>
        <v>61</v>
      </c>
      <c r="M11" s="28">
        <f t="shared" si="1"/>
        <v>37.825653508196723</v>
      </c>
      <c r="N11" s="28">
        <v>61</v>
      </c>
      <c r="O11" s="28">
        <f t="shared" si="2"/>
        <v>2307.3648640000001</v>
      </c>
      <c r="P11" s="28">
        <f t="shared" si="3"/>
        <v>2322.3648640000001</v>
      </c>
      <c r="Y11">
        <v>61</v>
      </c>
    </row>
    <row r="12" spans="1:61" x14ac:dyDescent="0.25">
      <c r="A12">
        <v>4</v>
      </c>
      <c r="B12" s="21">
        <v>7</v>
      </c>
      <c r="C12" s="21" t="s">
        <v>55</v>
      </c>
      <c r="D12" s="21" t="s">
        <v>111</v>
      </c>
      <c r="E12" s="22">
        <v>41846</v>
      </c>
      <c r="F12" s="23">
        <v>870</v>
      </c>
      <c r="G12" s="26">
        <v>1355.1310169491526</v>
      </c>
      <c r="H12" s="56" t="s">
        <v>95</v>
      </c>
      <c r="I12" s="26">
        <v>8.7856000000000005</v>
      </c>
      <c r="J12" s="25">
        <v>45047</v>
      </c>
      <c r="K12" s="26">
        <f t="shared" ref="K11:K12" si="4">(I12*$M$2)*2</f>
        <v>1692.4579839999999</v>
      </c>
      <c r="L12" s="26">
        <f t="shared" si="0"/>
        <v>61</v>
      </c>
      <c r="M12" s="28">
        <f t="shared" si="1"/>
        <v>27.745212852459016</v>
      </c>
      <c r="N12" s="28">
        <v>61</v>
      </c>
      <c r="O12" s="28">
        <f t="shared" si="2"/>
        <v>1692.4579839999999</v>
      </c>
      <c r="P12" s="28">
        <f t="shared" si="3"/>
        <v>1707.4579839999999</v>
      </c>
      <c r="Y12">
        <v>61</v>
      </c>
    </row>
    <row r="13" spans="1:61" x14ac:dyDescent="0.25">
      <c r="A13">
        <v>4</v>
      </c>
      <c r="B13" s="21">
        <v>8</v>
      </c>
      <c r="C13" s="21" t="s">
        <v>56</v>
      </c>
      <c r="D13" s="21" t="s">
        <v>111</v>
      </c>
      <c r="E13" s="22">
        <v>41954</v>
      </c>
      <c r="F13" s="23">
        <v>870</v>
      </c>
      <c r="G13" s="26">
        <v>1355.1310169491526</v>
      </c>
      <c r="H13" s="56" t="s">
        <v>94</v>
      </c>
      <c r="I13" s="26">
        <v>2232.29</v>
      </c>
      <c r="J13" s="25">
        <v>45047</v>
      </c>
      <c r="K13" s="26">
        <f>I13*2</f>
        <v>4464.58</v>
      </c>
      <c r="L13" s="26">
        <f t="shared" si="0"/>
        <v>61</v>
      </c>
      <c r="M13" s="28">
        <f t="shared" si="1"/>
        <v>73.189836065573772</v>
      </c>
      <c r="N13" s="28">
        <v>59</v>
      </c>
      <c r="O13" s="28">
        <f t="shared" si="2"/>
        <v>4318.2003278688526</v>
      </c>
      <c r="P13" s="28">
        <f t="shared" si="3"/>
        <v>4333.2003278688526</v>
      </c>
      <c r="Y13">
        <v>61</v>
      </c>
    </row>
    <row r="14" spans="1:61" x14ac:dyDescent="0.25">
      <c r="A14">
        <v>6</v>
      </c>
      <c r="B14" s="21">
        <v>9</v>
      </c>
      <c r="C14" s="21" t="s">
        <v>57</v>
      </c>
      <c r="D14" s="21" t="s">
        <v>111</v>
      </c>
      <c r="E14" s="22">
        <v>41180</v>
      </c>
      <c r="F14" s="23">
        <v>990</v>
      </c>
      <c r="G14" s="26">
        <v>1591.0942203389832</v>
      </c>
      <c r="H14" s="56" t="s">
        <v>94</v>
      </c>
      <c r="I14" s="26">
        <v>1883.17</v>
      </c>
      <c r="J14" s="25">
        <v>45047</v>
      </c>
      <c r="K14" s="26">
        <f>I14*2</f>
        <v>3766.34</v>
      </c>
      <c r="L14" s="26">
        <f t="shared" si="0"/>
        <v>61</v>
      </c>
      <c r="M14" s="28">
        <f t="shared" si="1"/>
        <v>61.74327868852459</v>
      </c>
      <c r="N14" s="28">
        <v>61</v>
      </c>
      <c r="O14" s="28">
        <f>M14*N14</f>
        <v>3766.34</v>
      </c>
      <c r="P14" s="28">
        <f t="shared" si="3"/>
        <v>3781.34</v>
      </c>
      <c r="Y14">
        <v>61</v>
      </c>
    </row>
    <row r="17" spans="2:8" x14ac:dyDescent="0.25">
      <c r="G17" s="18"/>
      <c r="H17" s="29"/>
    </row>
    <row r="18" spans="2:8" x14ac:dyDescent="0.25">
      <c r="B18" s="5"/>
      <c r="G18" s="18"/>
    </row>
    <row r="19" spans="2:8" x14ac:dyDescent="0.25">
      <c r="B19" s="5"/>
      <c r="G19" s="18"/>
      <c r="H19" s="29"/>
    </row>
    <row r="20" spans="2:8" x14ac:dyDescent="0.25">
      <c r="B20" s="5"/>
      <c r="G20" s="18"/>
    </row>
    <row r="21" spans="2:8" x14ac:dyDescent="0.25">
      <c r="B21" s="5"/>
      <c r="G21" s="18"/>
    </row>
    <row r="22" spans="2:8" x14ac:dyDescent="0.25">
      <c r="B22" s="5"/>
    </row>
    <row r="23" spans="2:8" x14ac:dyDescent="0.25">
      <c r="B23" s="5"/>
    </row>
    <row r="25" spans="2:8" x14ac:dyDescent="0.25">
      <c r="B25" s="27"/>
      <c r="C25" s="20"/>
    </row>
    <row r="26" spans="2:8" x14ac:dyDescent="0.25">
      <c r="B26" s="27"/>
      <c r="C26" s="20"/>
    </row>
  </sheetData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Factores</vt:lpstr>
      <vt:lpstr>Acumulado</vt:lpstr>
      <vt:lpstr>PT</vt:lpstr>
      <vt:lpstr>SBC</vt:lpstr>
      <vt:lpstr>INFONAVIT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Juan Jose Quesada Guerrero</cp:lastModifiedBy>
  <cp:lastPrinted>2020-01-31T07:57:15Z</cp:lastPrinted>
  <dcterms:created xsi:type="dcterms:W3CDTF">2019-07-20T07:23:38Z</dcterms:created>
  <dcterms:modified xsi:type="dcterms:W3CDTF">2023-11-16T18:20:10Z</dcterms:modified>
</cp:coreProperties>
</file>