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toalvarezdiaz/Library/CloudStorage/Dropbox/00  Personal EAD/Morgan Capacitadora/8 mzo 23 EEFF Declaracion anual/"/>
    </mc:Choice>
  </mc:AlternateContent>
  <xr:revisionPtr revIDLastSave="0" documentId="13_ncr:1_{49F023A5-32B7-F64B-9369-422110A8C82A}" xr6:coauthVersionLast="37" xr6:coauthVersionMax="47" xr10:uidLastSave="{00000000-0000-0000-0000-000000000000}"/>
  <bookViews>
    <workbookView xWindow="0" yWindow="500" windowWidth="28800" windowHeight="16140" xr2:uid="{C64C367D-4991-4AE9-96F2-4CB02124D6A9}"/>
  </bookViews>
  <sheets>
    <sheet name="EEFF 2022 y 202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C127" i="1"/>
  <c r="C126" i="1"/>
  <c r="C125" i="1"/>
  <c r="C124" i="1"/>
  <c r="C111" i="1"/>
  <c r="C106" i="1"/>
  <c r="G37" i="1"/>
  <c r="G36" i="1"/>
  <c r="G35" i="1"/>
  <c r="G29" i="1"/>
  <c r="G28" i="1"/>
  <c r="G21" i="1"/>
  <c r="G20" i="1"/>
  <c r="G19" i="1"/>
  <c r="G18" i="1"/>
  <c r="G17" i="1"/>
  <c r="G16" i="1"/>
  <c r="G15" i="1"/>
  <c r="G11" i="1"/>
  <c r="G10" i="1"/>
  <c r="G9" i="1"/>
  <c r="C35" i="1" l="1"/>
  <c r="J15" i="1"/>
  <c r="J16" i="1" s="1"/>
  <c r="J14" i="1"/>
  <c r="C166" i="1" l="1"/>
  <c r="E16" i="1" l="1"/>
  <c r="J80" i="1" l="1"/>
  <c r="I80" i="1"/>
  <c r="E15" i="1"/>
  <c r="C68" i="1"/>
  <c r="D68" i="1" s="1"/>
  <c r="E36" i="1"/>
  <c r="F65" i="1"/>
  <c r="D65" i="1"/>
  <c r="C16" i="1"/>
  <c r="C143" i="1" s="1"/>
  <c r="F64" i="1"/>
  <c r="D64" i="1"/>
  <c r="F80" i="1"/>
  <c r="D80" i="1"/>
  <c r="C9" i="1"/>
  <c r="E9" i="1"/>
  <c r="L28" i="1"/>
  <c r="M28" i="1"/>
  <c r="E28" i="1" s="1"/>
  <c r="E75" i="1"/>
  <c r="C75" i="1"/>
  <c r="C19" i="1"/>
  <c r="E19" i="1" s="1"/>
  <c r="F68" i="1"/>
  <c r="E72" i="1"/>
  <c r="F72" i="1" s="1"/>
  <c r="C72" i="1"/>
  <c r="D72" i="1" s="1"/>
  <c r="E11" i="1"/>
  <c r="E29" i="1"/>
  <c r="C11" i="1"/>
  <c r="C29" i="1"/>
  <c r="C20" i="1"/>
  <c r="C18" i="1"/>
  <c r="C17" i="1"/>
  <c r="M14" i="1"/>
  <c r="M15" i="1"/>
  <c r="E10" i="1" s="1"/>
  <c r="E21" i="1" l="1"/>
  <c r="E69" i="1" s="1"/>
  <c r="F69" i="1" s="1"/>
  <c r="C15" i="1"/>
  <c r="F75" i="1"/>
  <c r="D75" i="1"/>
  <c r="C161" i="1"/>
  <c r="C21" i="1"/>
  <c r="L27" i="1"/>
  <c r="L29" i="1" s="1"/>
  <c r="E35" i="1"/>
  <c r="M27" i="1"/>
  <c r="M29" i="1" s="1"/>
  <c r="C28" i="1"/>
  <c r="M16" i="1"/>
  <c r="E22" i="1" l="1"/>
  <c r="C69" i="1"/>
  <c r="C22" i="1"/>
  <c r="D69" i="1" l="1"/>
  <c r="L14" i="1"/>
  <c r="L15" i="1"/>
  <c r="L16" i="1" l="1"/>
  <c r="E76" i="1" l="1"/>
  <c r="F76" i="1" s="1"/>
  <c r="C76" i="1"/>
  <c r="D76" i="1" s="1"/>
  <c r="E66" i="1"/>
  <c r="C66" i="1"/>
  <c r="E30" i="1"/>
  <c r="E32" i="1" s="1"/>
  <c r="C30" i="1"/>
  <c r="C32" i="1" s="1"/>
  <c r="E12" i="1"/>
  <c r="E24" i="1" s="1"/>
  <c r="C12" i="1"/>
  <c r="C24" i="1" s="1"/>
  <c r="E70" i="1" l="1"/>
  <c r="F70" i="1" s="1"/>
  <c r="F66" i="1"/>
  <c r="C70" i="1"/>
  <c r="D70" i="1" s="1"/>
  <c r="D66" i="1"/>
  <c r="E78" i="1" l="1"/>
  <c r="C78" i="1"/>
  <c r="D78" i="1" l="1"/>
  <c r="C121" i="1"/>
  <c r="C129" i="1" s="1"/>
  <c r="C145" i="1" s="1"/>
  <c r="C168" i="1" s="1"/>
  <c r="C172" i="1" s="1"/>
  <c r="C173" i="1" s="1"/>
  <c r="F78" i="1"/>
  <c r="E82" i="1"/>
  <c r="C82" i="1"/>
  <c r="C37" i="1" s="1"/>
  <c r="D82" i="1" l="1"/>
  <c r="E37" i="1"/>
  <c r="F82" i="1"/>
  <c r="E38" i="1" l="1"/>
  <c r="E39" i="1" s="1"/>
  <c r="E4" i="1" s="1"/>
  <c r="C36" i="1"/>
  <c r="C38" i="1" l="1"/>
  <c r="C39" i="1" s="1"/>
  <c r="C4" i="1" s="1"/>
</calcChain>
</file>

<file path=xl/sharedStrings.xml><?xml version="1.0" encoding="utf-8"?>
<sst xmlns="http://schemas.openxmlformats.org/spreadsheetml/2006/main" count="144" uniqueCount="120">
  <si>
    <t>Al 31 de diciembre de</t>
  </si>
  <si>
    <t>Activo</t>
  </si>
  <si>
    <t xml:space="preserve">  Activo circulante: </t>
  </si>
  <si>
    <t xml:space="preserve">  </t>
  </si>
  <si>
    <t xml:space="preserve">     Cuentas por cobrar</t>
  </si>
  <si>
    <t xml:space="preserve">            Total del activo circulante</t>
  </si>
  <si>
    <t>Total del activo</t>
  </si>
  <si>
    <t>Pasivo y capital contable</t>
  </si>
  <si>
    <t xml:space="preserve">  Pasivo circulante:</t>
  </si>
  <si>
    <t xml:space="preserve">     Cuentas por pagar a proveedores</t>
  </si>
  <si>
    <t xml:space="preserve">     Impuestos y gastos acumulados</t>
  </si>
  <si>
    <t xml:space="preserve">          Total del pasivo circulante</t>
  </si>
  <si>
    <t>Total del pasivo</t>
  </si>
  <si>
    <t xml:space="preserve">  (Pérdidas) utilidades acumuladas</t>
  </si>
  <si>
    <t xml:space="preserve">  Resultado del ejercicio</t>
  </si>
  <si>
    <t>Total del capital contable</t>
  </si>
  <si>
    <t>Total del pasivo y capital contable</t>
  </si>
  <si>
    <t>Las notas adjuntas son parte integrante de los estados financieros</t>
  </si>
  <si>
    <t>Por los años terminados el 31 de diciembre de</t>
  </si>
  <si>
    <t>Gastos de administración</t>
  </si>
  <si>
    <t>Depreciaciones</t>
  </si>
  <si>
    <t>Resultado integral de financiamiento:</t>
  </si>
  <si>
    <t xml:space="preserve">  Gasto por intereses</t>
  </si>
  <si>
    <t>Pérdida antes de impuestos a la utilidad</t>
  </si>
  <si>
    <t>Impuestos a la utilidad</t>
  </si>
  <si>
    <t>Pérdida integral neta</t>
  </si>
  <si>
    <t>Balances Generales</t>
  </si>
  <si>
    <t>(cifras en pesos)</t>
  </si>
  <si>
    <t>C.P.C. Ernesto Alvarez Diaz</t>
  </si>
  <si>
    <t>Ced. Prof:  10038455</t>
  </si>
  <si>
    <t>2022</t>
  </si>
  <si>
    <t>2021</t>
  </si>
  <si>
    <t xml:space="preserve">  Patrimonio</t>
  </si>
  <si>
    <t xml:space="preserve">Patrimonio contable: </t>
  </si>
  <si>
    <t>Estados de Resultados Integrales</t>
  </si>
  <si>
    <t>Terrenos</t>
  </si>
  <si>
    <t>Construcciones</t>
  </si>
  <si>
    <t>Equipo de Transporte - Tractores</t>
  </si>
  <si>
    <t>Cajas Secas</t>
  </si>
  <si>
    <t>Herramientas</t>
  </si>
  <si>
    <t>Depreciacion acumulada</t>
  </si>
  <si>
    <t>SI Clientes</t>
  </si>
  <si>
    <t>Ventas</t>
  </si>
  <si>
    <t>SF Clientes</t>
  </si>
  <si>
    <t>=Cobranza</t>
  </si>
  <si>
    <t>SI Proveedores</t>
  </si>
  <si>
    <t>Gastos</t>
  </si>
  <si>
    <t>SF Proveedores</t>
  </si>
  <si>
    <t>=Pagos</t>
  </si>
  <si>
    <t xml:space="preserve">     Estimulo Diesel por aplicar</t>
  </si>
  <si>
    <t>Utilidad bruta</t>
  </si>
  <si>
    <t xml:space="preserve">Utilidad de operación </t>
  </si>
  <si>
    <t>Refacciones</t>
  </si>
  <si>
    <t>CUENTAS POR COBRAR</t>
  </si>
  <si>
    <t>CUENTAS POR PAGAR</t>
  </si>
  <si>
    <t>ok vs Fiscal Declaracion Anual</t>
  </si>
  <si>
    <t xml:space="preserve">     Efectivo y equivalentes</t>
  </si>
  <si>
    <t>Ingreso por Estimulo IEPS Diesel</t>
  </si>
  <si>
    <t>Ingresos por Servicios de Fletes</t>
  </si>
  <si>
    <t>Costo de Servicios de Fletes</t>
  </si>
  <si>
    <t>DEDUCCIONES INMEDIATAS POR REGIMEN</t>
  </si>
  <si>
    <t>BASE IMPUESTOS</t>
  </si>
  <si>
    <t>analitica</t>
  </si>
  <si>
    <t>Propiedad Planta y Equipo</t>
  </si>
  <si>
    <t xml:space="preserve">          Total Propiedad, Planta y Equipo</t>
  </si>
  <si>
    <t>Utilidad antes de impuestos a la utilidad</t>
  </si>
  <si>
    <t>Partidas relacionadas con actividades de inversión</t>
  </si>
  <si>
    <t xml:space="preserve">   Depreciación y amortizaciones </t>
  </si>
  <si>
    <t xml:space="preserve">   Utilidad por venta de propiedades por planta y equipo </t>
  </si>
  <si>
    <t xml:space="preserve">   Intereses a favor </t>
  </si>
  <si>
    <t xml:space="preserve">   Dividendos cobrados  </t>
  </si>
  <si>
    <t xml:space="preserve">   Otros ajuste por partidas asociadas con actividades de inversión</t>
  </si>
  <si>
    <t>Partidas relacionadas con actividades de financiamiento</t>
  </si>
  <si>
    <t xml:space="preserve">   Intereses a cargo </t>
  </si>
  <si>
    <t xml:space="preserve">   Intereses asociados con prestamos interbancarios y de otros organismos </t>
  </si>
  <si>
    <t>Suma de partidas</t>
  </si>
  <si>
    <t>Flujos netos de efectivo de actividades de operación</t>
  </si>
  <si>
    <t>Actividades de inversión</t>
  </si>
  <si>
    <t xml:space="preserve">   Negocio adquirido</t>
  </si>
  <si>
    <t xml:space="preserve">   Intereses cobrados </t>
  </si>
  <si>
    <t xml:space="preserve">   Dividendos cobrados </t>
  </si>
  <si>
    <t xml:space="preserve">   Adquisición de propiedades planta y equipo </t>
  </si>
  <si>
    <t xml:space="preserve">  Cobro por venta de propiedades planta y equipo </t>
  </si>
  <si>
    <t xml:space="preserve">  Adquisición de acciones </t>
  </si>
  <si>
    <t xml:space="preserve">  Adquisición de activos intangibles </t>
  </si>
  <si>
    <t xml:space="preserve">  Adquisición de otros activos </t>
  </si>
  <si>
    <t xml:space="preserve">  Otros cobros por actividades de inversión </t>
  </si>
  <si>
    <t xml:space="preserve">  Otros pagos por actividades de inversión </t>
  </si>
  <si>
    <t>Flujos netos de efectivo de actividades de inversión</t>
  </si>
  <si>
    <t>Efectivo excedente para aplicar en actividades de financiamiento</t>
  </si>
  <si>
    <t>Actividades de financiamiento</t>
  </si>
  <si>
    <t xml:space="preserve">   Entrada de efectivo por emisión de capital </t>
  </si>
  <si>
    <t xml:space="preserve">   Entrada de efectivo por aportaciones a futuros aumentos de capital </t>
  </si>
  <si>
    <t xml:space="preserve">   Obtención de prestamos (partes relacionadas) </t>
  </si>
  <si>
    <t xml:space="preserve">   Obtención de prestamos (partes no relacionadas) </t>
  </si>
  <si>
    <t xml:space="preserve">   Pago de pasivos a largo plazo </t>
  </si>
  <si>
    <t xml:space="preserve">   Pago de prestamos con partes relacionadas</t>
  </si>
  <si>
    <t xml:space="preserve">   Pago de prestamos con partes no relacionadas</t>
  </si>
  <si>
    <t xml:space="preserve">   Pago de pasivos derivados por arrendamiento financiero </t>
  </si>
  <si>
    <t xml:space="preserve">   Intereses pagados </t>
  </si>
  <si>
    <t xml:space="preserve">   Dividendos pagados </t>
  </si>
  <si>
    <t xml:space="preserve">   Otros cobros derivados por actividades de financiamiento </t>
  </si>
  <si>
    <t xml:space="preserve">   Otros pagos por actividades de financiamiento </t>
  </si>
  <si>
    <t>Flujos netos de efectivo de actividades de financiamiento</t>
  </si>
  <si>
    <t>Efectos por cambios en el valor del efectivo</t>
  </si>
  <si>
    <t xml:space="preserve">   Efecto por cambios en el valor del efectivo por conversión de los saldos y flujos de efectivo de sus operaciones extranjeras a la moneda de informe </t>
  </si>
  <si>
    <t xml:space="preserve">   Efecto por cambios en el valor del efectivo por inflación asociado con los y flujos de efectivo de entidades que conforman la entidad económica consolidada</t>
  </si>
  <si>
    <t>Total de efectos por cambios en el valor del efectivo</t>
  </si>
  <si>
    <t>Incremento neto de efectivo y equivalente de efectivo</t>
  </si>
  <si>
    <t>Efectivo y equivalentes de efectivo al principio del periodo</t>
  </si>
  <si>
    <t>Efectivo y equivalentes de efectivo al final del periodo</t>
  </si>
  <si>
    <t>Actividades de Operación</t>
  </si>
  <si>
    <t>(Aumentos) Disminucion en:</t>
  </si>
  <si>
    <t>Estados de Flujos de Efectivo</t>
  </si>
  <si>
    <t>EJEMPLO NO. 1</t>
  </si>
  <si>
    <t>Sra. EJEMPLO NO. 1</t>
  </si>
  <si>
    <t>PRUEBA</t>
  </si>
  <si>
    <t>(aumentos) dismuniciones</t>
  </si>
  <si>
    <t>ALTA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</si>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</sst>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#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212529"/>
      <name val="Calibri"/>
      <family val="2"/>
      <scheme val="minor"/>
    </font>
    <font>
      <sz val="10"/>
      <color rgb="FF21252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4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0" fillId="0" borderId="0" xfId="0" applyNumberFormat="1"/>
    <xf numFmtId="164" fontId="8" fillId="0" borderId="0" xfId="0" applyNumberFormat="1" applyFont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0" fillId="0" borderId="0" xfId="0" quotePrefix="1"/>
    <xf numFmtId="164" fontId="7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0" xfId="0" applyFont="1"/>
    <xf numFmtId="0" fontId="0" fillId="0" borderId="7" xfId="0" applyBorder="1"/>
    <xf numFmtId="164" fontId="0" fillId="0" borderId="7" xfId="0" applyNumberFormat="1" applyBorder="1" applyAlignment="1">
      <alignment horizontal="right"/>
    </xf>
    <xf numFmtId="9" fontId="5" fillId="0" borderId="0" xfId="1" applyFont="1" applyBorder="1" applyAlignment="1">
      <alignment horizontal="right" vertical="center" wrapText="1"/>
    </xf>
    <xf numFmtId="9" fontId="4" fillId="0" borderId="0" xfId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9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164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wrapText="1"/>
    </xf>
    <xf numFmtId="164" fontId="4" fillId="0" borderId="0" xfId="0" applyNumberFormat="1" applyFont="1" applyFill="1"/>
    <xf numFmtId="164" fontId="5" fillId="0" borderId="0" xfId="0" applyNumberFormat="1" applyFont="1" applyFill="1"/>
    <xf numFmtId="164" fontId="4" fillId="0" borderId="7" xfId="0" applyNumberFormat="1" applyFont="1" applyFill="1" applyBorder="1"/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164" fontId="5" fillId="0" borderId="9" xfId="0" applyNumberFormat="1" applyFont="1" applyFill="1" applyBorder="1"/>
    <xf numFmtId="164" fontId="5" fillId="0" borderId="7" xfId="0" applyNumberFormat="1" applyFont="1" applyFill="1" applyBorder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/>
    <xf numFmtId="164" fontId="0" fillId="3" borderId="0" xfId="0" applyNumberFormat="1" applyFill="1"/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0" fontId="4" fillId="4" borderId="0" xfId="0" applyFont="1" applyFill="1" applyAlignment="1">
      <alignment vertical="center" wrapText="1"/>
    </xf>
    <xf numFmtId="0" fontId="11" fillId="4" borderId="0" xfId="0" applyFont="1" applyFill="1"/>
    <xf numFmtId="164" fontId="4" fillId="4" borderId="0" xfId="0" applyNumberFormat="1" applyFont="1" applyFill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5" borderId="0" xfId="0" applyNumberFormat="1" applyFont="1" applyFill="1"/>
    <xf numFmtId="164" fontId="4" fillId="5" borderId="0" xfId="0" applyNumberFormat="1" applyFont="1" applyFill="1" applyAlignment="1">
      <alignment horizontal="right"/>
    </xf>
    <xf numFmtId="164" fontId="4" fillId="5" borderId="0" xfId="0" applyNumberFormat="1" applyFont="1" applyFill="1"/>
    <xf numFmtId="164" fontId="5" fillId="5" borderId="8" xfId="0" applyNumberFormat="1" applyFont="1" applyFill="1" applyBorder="1"/>
    <xf numFmtId="164" fontId="5" fillId="5" borderId="9" xfId="0" applyNumberFormat="1" applyFont="1" applyFill="1" applyBorder="1"/>
    <xf numFmtId="164" fontId="5" fillId="5" borderId="7" xfId="0" applyNumberFormat="1" applyFont="1" applyFill="1" applyBorder="1"/>
    <xf numFmtId="164" fontId="4" fillId="5" borderId="7" xfId="0" applyNumberFormat="1" applyFont="1" applyFill="1" applyBorder="1"/>
    <xf numFmtId="164" fontId="5" fillId="5" borderId="10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291B-E069-455C-A850-D2E3157C5965}">
  <sheetPr>
    <pageSetUpPr fitToPage="1"/>
  </sheetPr>
  <dimension ref="A1:N174"/>
  <sheetViews>
    <sheetView tabSelected="1" topLeftCell="A45" zoomScale="150" zoomScaleNormal="150" workbookViewId="0">
      <selection activeCell="C136" sqref="C136"/>
    </sheetView>
  </sheetViews>
  <sheetFormatPr baseColWidth="10" defaultRowHeight="15" x14ac:dyDescent="0.2"/>
  <cols>
    <col min="1" max="1" width="60.33203125" customWidth="1"/>
    <col min="2" max="2" width="7.83203125" bestFit="1" customWidth="1"/>
    <col min="3" max="3" width="13.33203125" style="5" customWidth="1"/>
    <col min="4" max="4" width="5.1640625" style="5" customWidth="1"/>
    <col min="5" max="5" width="13.33203125" style="5" customWidth="1"/>
    <col min="6" max="6" width="5.83203125" style="5" customWidth="1"/>
    <col min="8" max="8" width="17.6640625" customWidth="1"/>
    <col min="9" max="9" width="16.6640625" customWidth="1"/>
  </cols>
  <sheetData>
    <row r="1" spans="1:14" x14ac:dyDescent="0.2">
      <c r="A1" s="71" t="s">
        <v>114</v>
      </c>
      <c r="B1" s="71"/>
      <c r="C1" s="71"/>
      <c r="D1" s="71"/>
      <c r="E1" s="71"/>
      <c r="F1" s="1"/>
    </row>
    <row r="2" spans="1:14" x14ac:dyDescent="0.2">
      <c r="A2" s="71" t="s">
        <v>26</v>
      </c>
      <c r="B2" s="71"/>
      <c r="C2" s="71"/>
      <c r="D2" s="71"/>
      <c r="E2" s="71"/>
      <c r="F2" s="1"/>
    </row>
    <row r="3" spans="1:14" x14ac:dyDescent="0.2">
      <c r="A3" s="71" t="s">
        <v>27</v>
      </c>
      <c r="B3" s="71"/>
      <c r="C3" s="71"/>
      <c r="D3" s="71"/>
      <c r="E3" s="71"/>
      <c r="F3" s="1"/>
    </row>
    <row r="4" spans="1:14" x14ac:dyDescent="0.2">
      <c r="C4" s="5">
        <f>+C24-C39</f>
        <v>0</v>
      </c>
      <c r="E4" s="5">
        <f>+E24-E39</f>
        <v>-7.9999998211860657E-2</v>
      </c>
    </row>
    <row r="5" spans="1:14" x14ac:dyDescent="0.2">
      <c r="A5" s="6"/>
      <c r="B5" s="7"/>
      <c r="C5" s="72" t="s">
        <v>0</v>
      </c>
      <c r="D5" s="72"/>
      <c r="E5" s="72"/>
      <c r="F5" s="8"/>
    </row>
    <row r="6" spans="1:14" ht="16" thickBot="1" x14ac:dyDescent="0.25">
      <c r="A6" s="6"/>
      <c r="B6" s="9"/>
      <c r="C6" s="10" t="s">
        <v>30</v>
      </c>
      <c r="D6" s="10"/>
      <c r="E6" s="11" t="s">
        <v>31</v>
      </c>
      <c r="F6" s="12"/>
      <c r="G6" s="2" t="s">
        <v>117</v>
      </c>
      <c r="H6" t="s">
        <v>116</v>
      </c>
    </row>
    <row r="7" spans="1:14" x14ac:dyDescent="0.2">
      <c r="A7" s="13" t="s">
        <v>1</v>
      </c>
      <c r="B7" s="14"/>
      <c r="C7" s="15"/>
      <c r="D7" s="15"/>
      <c r="E7" s="16"/>
      <c r="F7" s="16"/>
    </row>
    <row r="8" spans="1:14" x14ac:dyDescent="0.2">
      <c r="A8" s="6" t="s">
        <v>2</v>
      </c>
      <c r="B8" s="14"/>
      <c r="C8" s="15" t="s">
        <v>3</v>
      </c>
      <c r="D8" s="15"/>
      <c r="E8" s="16" t="s">
        <v>3</v>
      </c>
      <c r="F8" s="16"/>
    </row>
    <row r="9" spans="1:14" x14ac:dyDescent="0.2">
      <c r="A9" s="6" t="s">
        <v>56</v>
      </c>
      <c r="B9" s="17"/>
      <c r="C9" s="15">
        <f>214257+50000</f>
        <v>264257</v>
      </c>
      <c r="D9" s="15"/>
      <c r="E9" s="18">
        <f>17134+50000</f>
        <v>67134</v>
      </c>
      <c r="F9" s="18"/>
      <c r="G9" s="19">
        <f>+E9-C9</f>
        <v>-197123</v>
      </c>
      <c r="K9" s="2" t="s">
        <v>53</v>
      </c>
    </row>
    <row r="10" spans="1:14" x14ac:dyDescent="0.2">
      <c r="A10" s="66" t="s">
        <v>4</v>
      </c>
      <c r="B10" s="14" t="s">
        <v>62</v>
      </c>
      <c r="C10" s="20">
        <v>1298532</v>
      </c>
      <c r="D10" s="20"/>
      <c r="E10" s="18">
        <f>+M15</f>
        <v>2156637.9200000004</v>
      </c>
      <c r="F10" s="18"/>
      <c r="G10" s="19">
        <f t="shared" ref="G10:G11" si="0">+E10-C10</f>
        <v>858105.92000000039</v>
      </c>
      <c r="L10" s="1">
        <v>2022</v>
      </c>
      <c r="M10" s="1">
        <v>2021</v>
      </c>
    </row>
    <row r="11" spans="1:14" ht="16" thickBot="1" x14ac:dyDescent="0.25">
      <c r="A11" s="66" t="s">
        <v>49</v>
      </c>
      <c r="B11" s="14"/>
      <c r="C11" s="20">
        <f>+C80</f>
        <v>156724.22298635481</v>
      </c>
      <c r="D11" s="20"/>
      <c r="E11" s="18">
        <f>+E80</f>
        <v>69821.024441378657</v>
      </c>
      <c r="F11" s="18"/>
      <c r="G11" s="19">
        <f t="shared" si="0"/>
        <v>-86903.198544976156</v>
      </c>
    </row>
    <row r="12" spans="1:14" x14ac:dyDescent="0.2">
      <c r="A12" s="13" t="s">
        <v>5</v>
      </c>
      <c r="B12" s="14"/>
      <c r="C12" s="21">
        <f>SUM(C9:C11)</f>
        <v>1719513.2229863547</v>
      </c>
      <c r="D12" s="21"/>
      <c r="E12" s="22">
        <f>SUM(E9:E11)</f>
        <v>2293592.944441379</v>
      </c>
      <c r="F12" s="18"/>
      <c r="K12" t="s">
        <v>41</v>
      </c>
      <c r="L12" s="18">
        <v>2156637.9200000004</v>
      </c>
      <c r="M12" s="18">
        <v>2026674.1199999996</v>
      </c>
    </row>
    <row r="13" spans="1:14" x14ac:dyDescent="0.2">
      <c r="A13" s="6"/>
      <c r="B13" s="14"/>
      <c r="C13" s="45"/>
      <c r="D13" s="45"/>
      <c r="E13" s="46"/>
      <c r="F13" s="18"/>
      <c r="L13" s="18"/>
      <c r="M13" s="18"/>
    </row>
    <row r="14" spans="1:14" x14ac:dyDescent="0.2">
      <c r="A14" s="13" t="s">
        <v>63</v>
      </c>
      <c r="B14" s="14"/>
      <c r="C14" s="20"/>
      <c r="D14" s="20"/>
      <c r="E14" s="16"/>
      <c r="F14" s="16"/>
      <c r="I14" t="s">
        <v>118</v>
      </c>
      <c r="J14">
        <f>302342</f>
        <v>302342</v>
      </c>
      <c r="K14" t="s">
        <v>42</v>
      </c>
      <c r="L14" s="18">
        <f>+C64</f>
        <v>5664860</v>
      </c>
      <c r="M14" s="18">
        <f>+E64</f>
        <v>7029888</v>
      </c>
    </row>
    <row r="15" spans="1:14" x14ac:dyDescent="0.2">
      <c r="A15" s="6" t="s">
        <v>35</v>
      </c>
      <c r="B15" s="14" t="s">
        <v>62</v>
      </c>
      <c r="C15" s="20">
        <f>E15</f>
        <v>32228000</v>
      </c>
      <c r="D15" s="20"/>
      <c r="E15" s="18">
        <f>(3716*8000)+2500000</f>
        <v>32228000</v>
      </c>
      <c r="F15" s="18"/>
      <c r="G15" s="19">
        <f t="shared" ref="G15:G21" si="1">+E15-C15</f>
        <v>0</v>
      </c>
      <c r="I15" t="s">
        <v>119</v>
      </c>
      <c r="J15" s="19">
        <f>-J14-G16</f>
        <v>-182373</v>
      </c>
      <c r="K15" t="s">
        <v>43</v>
      </c>
      <c r="L15" s="18">
        <f>+C10</f>
        <v>1298532</v>
      </c>
      <c r="M15" s="18">
        <f>+L12</f>
        <v>2156637.9200000004</v>
      </c>
    </row>
    <row r="16" spans="1:14" x14ac:dyDescent="0.2">
      <c r="A16" s="68" t="s">
        <v>36</v>
      </c>
      <c r="B16" s="14" t="s">
        <v>62</v>
      </c>
      <c r="C16" s="20">
        <f>E16+96072+84973-2+25613-86687</f>
        <v>3446924</v>
      </c>
      <c r="D16" s="20"/>
      <c r="E16" s="18">
        <f>(3600*300)+(180*9000)+(100000)+(250155)+276800</f>
        <v>3326955</v>
      </c>
      <c r="F16" s="18"/>
      <c r="G16" s="19">
        <f t="shared" si="1"/>
        <v>-119969</v>
      </c>
      <c r="J16" s="19">
        <f>+J14+J15</f>
        <v>119969</v>
      </c>
      <c r="K16" s="23" t="s">
        <v>44</v>
      </c>
      <c r="L16" s="24">
        <f>+L12+L14-L15</f>
        <v>6522965.9199999999</v>
      </c>
      <c r="M16" s="24">
        <f>+M12+M14-M15</f>
        <v>6899924.1999999993</v>
      </c>
      <c r="N16" s="3" t="s">
        <v>55</v>
      </c>
    </row>
    <row r="17" spans="1:14" x14ac:dyDescent="0.2">
      <c r="A17" s="6" t="s">
        <v>37</v>
      </c>
      <c r="B17" s="14" t="s">
        <v>62</v>
      </c>
      <c r="C17" s="20">
        <f>E17</f>
        <v>1927000</v>
      </c>
      <c r="D17" s="20"/>
      <c r="E17" s="18">
        <v>1927000</v>
      </c>
      <c r="F17" s="18"/>
      <c r="G17" s="19">
        <f t="shared" si="1"/>
        <v>0</v>
      </c>
    </row>
    <row r="18" spans="1:14" x14ac:dyDescent="0.2">
      <c r="A18" s="6" t="s">
        <v>38</v>
      </c>
      <c r="B18" s="14" t="s">
        <v>62</v>
      </c>
      <c r="C18" s="20">
        <f>E18</f>
        <v>1011000</v>
      </c>
      <c r="D18" s="20"/>
      <c r="E18" s="18">
        <v>1011000</v>
      </c>
      <c r="F18" s="18"/>
      <c r="G18" s="19">
        <f t="shared" si="1"/>
        <v>0</v>
      </c>
    </row>
    <row r="19" spans="1:14" x14ac:dyDescent="0.2">
      <c r="A19" s="6" t="s">
        <v>52</v>
      </c>
      <c r="B19" s="14" t="s">
        <v>62</v>
      </c>
      <c r="C19" s="20">
        <f>256125</f>
        <v>256125</v>
      </c>
      <c r="D19" s="20"/>
      <c r="E19" s="18">
        <f>C19</f>
        <v>256125</v>
      </c>
      <c r="F19" s="18"/>
      <c r="G19" s="19">
        <f t="shared" si="1"/>
        <v>0</v>
      </c>
    </row>
    <row r="20" spans="1:14" x14ac:dyDescent="0.2">
      <c r="A20" s="6" t="s">
        <v>39</v>
      </c>
      <c r="B20" s="14" t="s">
        <v>62</v>
      </c>
      <c r="C20" s="20">
        <f>E20</f>
        <v>496589</v>
      </c>
      <c r="D20" s="20"/>
      <c r="E20" s="18">
        <v>496589</v>
      </c>
      <c r="F20" s="18"/>
      <c r="G20" s="19">
        <f t="shared" si="1"/>
        <v>0</v>
      </c>
    </row>
    <row r="21" spans="1:14" x14ac:dyDescent="0.2">
      <c r="A21" s="25" t="s">
        <v>40</v>
      </c>
      <c r="B21" s="14" t="s">
        <v>62</v>
      </c>
      <c r="C21" s="20">
        <f>ROUND(E21-SUM(C17:C20)*0.1,0)</f>
        <v>-738142</v>
      </c>
      <c r="D21" s="20"/>
      <c r="E21" s="18">
        <f>-ROUND(SUM(E17:E20)*0.1,0)</f>
        <v>-369071</v>
      </c>
      <c r="F21" s="18"/>
      <c r="G21" s="19">
        <f t="shared" si="1"/>
        <v>369071</v>
      </c>
    </row>
    <row r="22" spans="1:14" x14ac:dyDescent="0.2">
      <c r="A22" s="47" t="s">
        <v>64</v>
      </c>
      <c r="B22" s="14"/>
      <c r="C22" s="20">
        <f>SUM(C15:C21)</f>
        <v>38627496</v>
      </c>
      <c r="D22" s="20"/>
      <c r="E22" s="20">
        <f>SUM(E15:E21)</f>
        <v>38876598</v>
      </c>
      <c r="F22" s="18"/>
      <c r="G22" s="19"/>
    </row>
    <row r="23" spans="1:14" ht="16" thickBot="1" x14ac:dyDescent="0.25">
      <c r="A23" s="25"/>
      <c r="B23" s="14"/>
      <c r="C23" s="20"/>
      <c r="D23" s="20"/>
      <c r="E23" s="18"/>
      <c r="F23" s="18"/>
      <c r="G23" s="19"/>
    </row>
    <row r="24" spans="1:14" ht="16" thickBot="1" x14ac:dyDescent="0.25">
      <c r="A24" s="13" t="s">
        <v>6</v>
      </c>
      <c r="B24" s="7"/>
      <c r="C24" s="26">
        <f>+C22+C12</f>
        <v>40347009.222986355</v>
      </c>
      <c r="D24" s="26"/>
      <c r="E24" s="26">
        <f>+E22+E12</f>
        <v>41170190.944441378</v>
      </c>
      <c r="F24" s="18"/>
      <c r="K24" s="2" t="s">
        <v>54</v>
      </c>
    </row>
    <row r="25" spans="1:14" ht="16" thickTop="1" x14ac:dyDescent="0.2">
      <c r="L25" s="1">
        <v>2022</v>
      </c>
      <c r="M25" s="1">
        <v>2021</v>
      </c>
    </row>
    <row r="26" spans="1:14" x14ac:dyDescent="0.2">
      <c r="A26" s="13" t="s">
        <v>7</v>
      </c>
      <c r="B26" s="7"/>
      <c r="C26" s="16"/>
      <c r="D26" s="16"/>
      <c r="E26" s="16"/>
      <c r="F26" s="16"/>
      <c r="K26" t="s">
        <v>45</v>
      </c>
      <c r="L26" s="18">
        <v>2839133.9999999995</v>
      </c>
      <c r="M26" s="18">
        <v>5082416</v>
      </c>
    </row>
    <row r="27" spans="1:14" x14ac:dyDescent="0.2">
      <c r="A27" s="6" t="s">
        <v>8</v>
      </c>
      <c r="B27" s="7"/>
      <c r="C27" s="16"/>
      <c r="D27" s="16"/>
      <c r="E27" s="16"/>
      <c r="F27" s="16"/>
      <c r="K27" t="s">
        <v>46</v>
      </c>
      <c r="L27" s="18">
        <f>+C65+C68+C75</f>
        <v>4118771</v>
      </c>
      <c r="M27" s="18">
        <f>+E65+E68+E75</f>
        <v>4924352</v>
      </c>
    </row>
    <row r="28" spans="1:14" x14ac:dyDescent="0.2">
      <c r="A28" s="66" t="s">
        <v>9</v>
      </c>
      <c r="B28" s="14" t="s">
        <v>62</v>
      </c>
      <c r="C28" s="20">
        <f>L28</f>
        <v>752031</v>
      </c>
      <c r="D28" s="20"/>
      <c r="E28" s="18">
        <f>M28</f>
        <v>2839133.9999999995</v>
      </c>
      <c r="F28" s="18"/>
      <c r="G28" s="64">
        <f>C28-E28</f>
        <v>-2087102.9999999995</v>
      </c>
      <c r="K28" t="s">
        <v>47</v>
      </c>
      <c r="L28" s="18">
        <f>459531+292500</f>
        <v>752031</v>
      </c>
      <c r="M28" s="18">
        <f>L26</f>
        <v>2839133.9999999995</v>
      </c>
    </row>
    <row r="29" spans="1:14" ht="16" thickBot="1" x14ac:dyDescent="0.25">
      <c r="A29" s="66" t="s">
        <v>10</v>
      </c>
      <c r="B29" s="14"/>
      <c r="C29" s="15">
        <f>+C80</f>
        <v>156724.22298635481</v>
      </c>
      <c r="D29" s="15"/>
      <c r="E29" s="16">
        <f>+E80</f>
        <v>69821.024441378657</v>
      </c>
      <c r="F29" s="16"/>
      <c r="G29" s="64">
        <f>C29-E29</f>
        <v>86903.198544976156</v>
      </c>
      <c r="K29" s="23" t="s">
        <v>48</v>
      </c>
      <c r="L29" s="24">
        <f>+L26+L27-L28</f>
        <v>6205874</v>
      </c>
      <c r="M29" s="24">
        <f>+M26+M27-M28</f>
        <v>7167634</v>
      </c>
      <c r="N29" s="3" t="s">
        <v>55</v>
      </c>
    </row>
    <row r="30" spans="1:14" x14ac:dyDescent="0.2">
      <c r="A30" s="6" t="s">
        <v>11</v>
      </c>
      <c r="B30" s="14"/>
      <c r="C30" s="27">
        <f>SUM(C28:C29)</f>
        <v>908755.22298635484</v>
      </c>
      <c r="D30" s="27"/>
      <c r="E30" s="28">
        <f>SUM(E28:E29)</f>
        <v>2908955.0244413782</v>
      </c>
      <c r="F30" s="16"/>
      <c r="J30" s="18"/>
      <c r="K30" s="18"/>
    </row>
    <row r="31" spans="1:14" ht="16" thickBot="1" x14ac:dyDescent="0.25">
      <c r="A31" s="6"/>
      <c r="B31" s="14"/>
      <c r="C31" s="15"/>
      <c r="D31" s="15"/>
      <c r="E31" s="16"/>
      <c r="F31" s="16"/>
    </row>
    <row r="32" spans="1:14" x14ac:dyDescent="0.2">
      <c r="A32" s="13" t="s">
        <v>12</v>
      </c>
      <c r="B32" s="14"/>
      <c r="C32" s="27">
        <f>SUM(C30:C31)</f>
        <v>908755.22298635484</v>
      </c>
      <c r="D32" s="27"/>
      <c r="E32" s="28">
        <f>SUM(E30:E31)</f>
        <v>2908955.0244413782</v>
      </c>
      <c r="F32" s="16"/>
    </row>
    <row r="33" spans="1:7" x14ac:dyDescent="0.2">
      <c r="A33" s="6"/>
      <c r="B33" s="14"/>
      <c r="C33" s="15"/>
      <c r="D33" s="15"/>
      <c r="E33" s="16"/>
      <c r="F33" s="16"/>
    </row>
    <row r="34" spans="1:7" x14ac:dyDescent="0.2">
      <c r="A34" s="6" t="s">
        <v>33</v>
      </c>
      <c r="B34" s="14"/>
      <c r="C34" s="15"/>
      <c r="D34" s="15"/>
      <c r="E34" s="16"/>
      <c r="F34" s="16"/>
    </row>
    <row r="35" spans="1:7" x14ac:dyDescent="0.2">
      <c r="A35" s="6" t="s">
        <v>32</v>
      </c>
      <c r="B35" s="14"/>
      <c r="C35" s="15">
        <f>E35</f>
        <v>39245669</v>
      </c>
      <c r="D35" s="15"/>
      <c r="E35" s="16">
        <f>E15+E16+E17+E18+E20+E19</f>
        <v>39245669</v>
      </c>
      <c r="F35" s="16"/>
      <c r="G35" s="64">
        <f t="shared" ref="G35:G37" si="2">C35-E35</f>
        <v>0</v>
      </c>
    </row>
    <row r="36" spans="1:7" x14ac:dyDescent="0.2">
      <c r="A36" s="6" t="s">
        <v>13</v>
      </c>
      <c r="B36" s="14"/>
      <c r="C36" s="15">
        <f>+E36+E37</f>
        <v>-984433</v>
      </c>
      <c r="D36" s="15"/>
      <c r="E36" s="16">
        <f>-2720902+4</f>
        <v>-2720898</v>
      </c>
      <c r="F36" s="16"/>
      <c r="G36" s="64">
        <f t="shared" si="2"/>
        <v>1736465</v>
      </c>
    </row>
    <row r="37" spans="1:7" ht="16" thickBot="1" x14ac:dyDescent="0.25">
      <c r="A37" s="6" t="s">
        <v>14</v>
      </c>
      <c r="B37" s="14"/>
      <c r="C37" s="15">
        <f>C82</f>
        <v>1177018</v>
      </c>
      <c r="D37" s="15"/>
      <c r="E37" s="16">
        <f>E82</f>
        <v>1736465</v>
      </c>
      <c r="F37" s="16"/>
      <c r="G37" s="64">
        <f t="shared" si="2"/>
        <v>-559447</v>
      </c>
    </row>
    <row r="38" spans="1:7" ht="16" thickBot="1" x14ac:dyDescent="0.25">
      <c r="A38" s="6" t="s">
        <v>15</v>
      </c>
      <c r="B38" s="7"/>
      <c r="C38" s="29">
        <f>SUM(C35:C37)</f>
        <v>39438254</v>
      </c>
      <c r="D38" s="29"/>
      <c r="E38" s="30">
        <f>SUM(E35:E37)</f>
        <v>38261236</v>
      </c>
      <c r="F38" s="16"/>
    </row>
    <row r="39" spans="1:7" ht="16" thickBot="1" x14ac:dyDescent="0.25">
      <c r="A39" s="13" t="s">
        <v>16</v>
      </c>
      <c r="B39" s="7"/>
      <c r="C39" s="31">
        <f>+C38+C32</f>
        <v>40347009.222986355</v>
      </c>
      <c r="D39" s="31"/>
      <c r="E39" s="32">
        <f>+E38+E32</f>
        <v>41170191.024441376</v>
      </c>
      <c r="F39" s="16"/>
      <c r="G39" s="19"/>
    </row>
    <row r="40" spans="1:7" ht="16" thickTop="1" x14ac:dyDescent="0.2"/>
    <row r="41" spans="1:7" x14ac:dyDescent="0.2">
      <c r="A41" s="33" t="s">
        <v>17</v>
      </c>
    </row>
    <row r="43" spans="1:7" x14ac:dyDescent="0.2">
      <c r="A43" s="73"/>
      <c r="B43" s="74"/>
      <c r="C43" s="74"/>
      <c r="D43" s="74"/>
      <c r="E43" s="74"/>
    </row>
    <row r="44" spans="1:7" x14ac:dyDescent="0.2">
      <c r="A44" s="74"/>
      <c r="B44" s="74"/>
      <c r="C44" s="74"/>
      <c r="D44" s="74"/>
      <c r="E44" s="74"/>
    </row>
    <row r="45" spans="1:7" x14ac:dyDescent="0.2">
      <c r="A45" s="74"/>
      <c r="B45" s="74"/>
      <c r="C45" s="74"/>
      <c r="D45" s="74"/>
      <c r="E45" s="74"/>
    </row>
    <row r="46" spans="1:7" x14ac:dyDescent="0.2">
      <c r="A46" s="74"/>
      <c r="B46" s="74"/>
      <c r="C46" s="74"/>
      <c r="D46" s="74"/>
      <c r="E46" s="74"/>
    </row>
    <row r="52" spans="1:6" x14ac:dyDescent="0.2">
      <c r="A52" s="34"/>
      <c r="C52" s="35"/>
      <c r="D52" s="35"/>
      <c r="E52" s="35"/>
    </row>
    <row r="53" spans="1:6" x14ac:dyDescent="0.2">
      <c r="A53" s="1" t="s">
        <v>28</v>
      </c>
      <c r="C53" s="75"/>
      <c r="D53" s="75"/>
      <c r="E53" s="75"/>
      <c r="F53" s="4"/>
    </row>
    <row r="54" spans="1:6" x14ac:dyDescent="0.2">
      <c r="A54" s="1" t="s">
        <v>29</v>
      </c>
    </row>
    <row r="57" spans="1:6" x14ac:dyDescent="0.2">
      <c r="A57" s="71" t="s">
        <v>114</v>
      </c>
      <c r="B57" s="71"/>
      <c r="C57" s="71"/>
      <c r="D57" s="71"/>
      <c r="E57" s="71"/>
      <c r="F57" s="1"/>
    </row>
    <row r="58" spans="1:6" x14ac:dyDescent="0.2">
      <c r="A58" s="71" t="s">
        <v>34</v>
      </c>
      <c r="B58" s="71"/>
      <c r="C58" s="71"/>
      <c r="D58" s="71"/>
      <c r="E58" s="71"/>
      <c r="F58" s="1"/>
    </row>
    <row r="59" spans="1:6" x14ac:dyDescent="0.2">
      <c r="A59" s="71" t="s">
        <v>27</v>
      </c>
      <c r="B59" s="71"/>
      <c r="C59" s="71"/>
      <c r="D59" s="71"/>
      <c r="E59" s="71"/>
      <c r="F59" s="1"/>
    </row>
    <row r="61" spans="1:6" ht="27.5" customHeight="1" x14ac:dyDescent="0.2">
      <c r="A61" s="6"/>
      <c r="B61" s="7"/>
      <c r="C61" s="78" t="s">
        <v>18</v>
      </c>
      <c r="D61" s="78"/>
      <c r="E61" s="78"/>
      <c r="F61" s="78"/>
    </row>
    <row r="62" spans="1:6" ht="16" thickBot="1" x14ac:dyDescent="0.25">
      <c r="A62" s="6"/>
      <c r="B62" s="7"/>
      <c r="C62" s="76" t="s">
        <v>30</v>
      </c>
      <c r="D62" s="76"/>
      <c r="E62" s="77" t="s">
        <v>31</v>
      </c>
      <c r="F62" s="77"/>
    </row>
    <row r="63" spans="1:6" x14ac:dyDescent="0.2">
      <c r="A63" s="6"/>
      <c r="B63" s="14"/>
      <c r="C63" s="15"/>
      <c r="D63" s="15"/>
      <c r="E63" s="16"/>
      <c r="F63" s="16"/>
    </row>
    <row r="64" spans="1:6" x14ac:dyDescent="0.2">
      <c r="A64" s="6" t="s">
        <v>58</v>
      </c>
      <c r="B64" s="14"/>
      <c r="C64" s="15">
        <v>5664860</v>
      </c>
      <c r="D64" s="36">
        <f>+C64/$C$64</f>
        <v>1</v>
      </c>
      <c r="E64" s="16">
        <v>7029888</v>
      </c>
      <c r="F64" s="37">
        <f>+E64/$E$64</f>
        <v>1</v>
      </c>
    </row>
    <row r="65" spans="1:11" ht="16" thickBot="1" x14ac:dyDescent="0.25">
      <c r="A65" s="6" t="s">
        <v>59</v>
      </c>
      <c r="B65" s="14"/>
      <c r="C65" s="38">
        <v>3512213</v>
      </c>
      <c r="D65" s="36">
        <f>+C65/$C$64</f>
        <v>0.61999996469462615</v>
      </c>
      <c r="E65" s="39">
        <v>4323381</v>
      </c>
      <c r="F65" s="37">
        <f>+E65/$E$64</f>
        <v>0.61499998293002678</v>
      </c>
    </row>
    <row r="66" spans="1:11" x14ac:dyDescent="0.2">
      <c r="A66" s="6" t="s">
        <v>50</v>
      </c>
      <c r="B66" s="9"/>
      <c r="C66" s="15">
        <f>+C64-C65</f>
        <v>2152647</v>
      </c>
      <c r="D66" s="36">
        <f>+C66/$C$64</f>
        <v>0.38000003530537385</v>
      </c>
      <c r="E66" s="16">
        <f>+E64-E65</f>
        <v>2706507</v>
      </c>
      <c r="F66" s="37">
        <f>+E66/$E$64</f>
        <v>0.38500001706997322</v>
      </c>
    </row>
    <row r="67" spans="1:11" x14ac:dyDescent="0.2">
      <c r="A67" s="6"/>
      <c r="B67" s="9"/>
      <c r="C67" s="15"/>
      <c r="D67" s="40"/>
      <c r="E67" s="16"/>
      <c r="F67" s="16"/>
    </row>
    <row r="68" spans="1:11" x14ac:dyDescent="0.2">
      <c r="A68" s="6" t="s">
        <v>19</v>
      </c>
      <c r="B68" s="14"/>
      <c r="C68" s="15">
        <f>566486+4</f>
        <v>566490</v>
      </c>
      <c r="D68" s="36">
        <f>+C68/$C$64</f>
        <v>0.10000070610747662</v>
      </c>
      <c r="E68" s="16">
        <v>562391</v>
      </c>
      <c r="F68" s="37">
        <f t="shared" ref="F68:F72" si="3">+E68/$E$64</f>
        <v>7.9999994310008926E-2</v>
      </c>
    </row>
    <row r="69" spans="1:11" ht="16" thickBot="1" x14ac:dyDescent="0.25">
      <c r="A69" s="6" t="s">
        <v>20</v>
      </c>
      <c r="B69" s="14"/>
      <c r="C69" s="62">
        <f>E69</f>
        <v>369071</v>
      </c>
      <c r="D69" s="36">
        <f>+C69/$C$64</f>
        <v>6.5150948125814234E-2</v>
      </c>
      <c r="E69" s="16">
        <f>-E21</f>
        <v>369071</v>
      </c>
      <c r="F69" s="37">
        <f t="shared" si="3"/>
        <v>5.2500267429580673E-2</v>
      </c>
    </row>
    <row r="70" spans="1:11" x14ac:dyDescent="0.2">
      <c r="A70" s="6" t="s">
        <v>51</v>
      </c>
      <c r="B70" s="9"/>
      <c r="C70" s="27">
        <f>+C66-SUM(C68:C69)</f>
        <v>1217086</v>
      </c>
      <c r="D70" s="36">
        <f>+C70/$C$64</f>
        <v>0.21484838107208298</v>
      </c>
      <c r="E70" s="28">
        <f>+E66-SUM(E68:E69)</f>
        <v>1775045</v>
      </c>
      <c r="F70" s="37">
        <f t="shared" si="3"/>
        <v>0.25249975533038366</v>
      </c>
    </row>
    <row r="71" spans="1:11" x14ac:dyDescent="0.2">
      <c r="A71" s="6"/>
      <c r="B71" s="9"/>
      <c r="C71" s="15"/>
      <c r="D71" s="40"/>
      <c r="E71" s="16"/>
      <c r="F71" s="16"/>
    </row>
    <row r="72" spans="1:11" x14ac:dyDescent="0.2">
      <c r="A72" s="6" t="s">
        <v>57</v>
      </c>
      <c r="B72" s="14"/>
      <c r="C72" s="15">
        <f>-C80</f>
        <v>-156724.22298635481</v>
      </c>
      <c r="D72" s="36">
        <f>+C72/$C$64</f>
        <v>-2.7666036404492753E-2</v>
      </c>
      <c r="E72" s="16">
        <f>-E80</f>
        <v>-69821.024441378657</v>
      </c>
      <c r="F72" s="37">
        <f t="shared" si="3"/>
        <v>-9.9320251533706726E-3</v>
      </c>
    </row>
    <row r="73" spans="1:11" x14ac:dyDescent="0.2">
      <c r="A73" s="6"/>
      <c r="B73" s="41"/>
      <c r="C73" s="15"/>
      <c r="D73" s="40"/>
      <c r="E73" s="16"/>
      <c r="F73" s="16"/>
    </row>
    <row r="74" spans="1:11" x14ac:dyDescent="0.2">
      <c r="A74" s="6" t="s">
        <v>21</v>
      </c>
      <c r="B74" s="41"/>
      <c r="C74" s="15"/>
      <c r="D74" s="40"/>
      <c r="E74" s="16"/>
      <c r="F74" s="16"/>
    </row>
    <row r="75" spans="1:11" ht="16" thickBot="1" x14ac:dyDescent="0.25">
      <c r="A75" s="6" t="s">
        <v>22</v>
      </c>
      <c r="B75" s="41"/>
      <c r="C75" s="15">
        <f>3339*12</f>
        <v>40068</v>
      </c>
      <c r="D75" s="36">
        <f>+C75/$C$64</f>
        <v>7.0730785932926849E-3</v>
      </c>
      <c r="E75" s="16">
        <f>3215*12</f>
        <v>38580</v>
      </c>
      <c r="F75" s="37">
        <f t="shared" ref="F75:F82" si="4">+E75/$E$64</f>
        <v>5.487996394821653E-3</v>
      </c>
    </row>
    <row r="76" spans="1:11" x14ac:dyDescent="0.2">
      <c r="A76" s="6"/>
      <c r="B76" s="41"/>
      <c r="C76" s="27">
        <f>SUM(C75:C75)</f>
        <v>40068</v>
      </c>
      <c r="D76" s="36">
        <f>+C76/$C$64</f>
        <v>7.0730785932926849E-3</v>
      </c>
      <c r="E76" s="28">
        <f>SUM(E75:E75)</f>
        <v>38580</v>
      </c>
      <c r="F76" s="37">
        <f t="shared" si="4"/>
        <v>5.487996394821653E-3</v>
      </c>
    </row>
    <row r="77" spans="1:11" ht="16" thickBot="1" x14ac:dyDescent="0.25">
      <c r="A77" s="6"/>
      <c r="B77" s="41"/>
      <c r="C77" s="15"/>
      <c r="D77" s="40"/>
      <c r="E77" s="16"/>
      <c r="F77" s="16"/>
    </row>
    <row r="78" spans="1:11" x14ac:dyDescent="0.2">
      <c r="A78" s="6" t="s">
        <v>23</v>
      </c>
      <c r="B78" s="41"/>
      <c r="C78" s="27">
        <f>+C70-C72-C76</f>
        <v>1333742.2229863547</v>
      </c>
      <c r="D78" s="36">
        <f>+C78/$C$64</f>
        <v>0.23544133888328303</v>
      </c>
      <c r="E78" s="28">
        <f>+E70-E72-E76</f>
        <v>1806286.0244413787</v>
      </c>
      <c r="F78" s="37">
        <f t="shared" si="4"/>
        <v>0.25694378408893265</v>
      </c>
    </row>
    <row r="79" spans="1:11" x14ac:dyDescent="0.2">
      <c r="A79" s="6"/>
      <c r="B79" s="41"/>
      <c r="C79" s="15"/>
      <c r="D79" s="40"/>
      <c r="E79" s="16"/>
      <c r="F79" s="16"/>
      <c r="I79" s="1">
        <v>2022</v>
      </c>
      <c r="J79" s="1">
        <v>2021</v>
      </c>
    </row>
    <row r="80" spans="1:11" x14ac:dyDescent="0.2">
      <c r="A80" s="6" t="s">
        <v>24</v>
      </c>
      <c r="B80" s="14"/>
      <c r="C80" s="15">
        <v>156724.22298635481</v>
      </c>
      <c r="D80" s="36">
        <f>+C80/$C$64</f>
        <v>2.7666036404492753E-2</v>
      </c>
      <c r="E80" s="16">
        <v>69821.024441378657</v>
      </c>
      <c r="F80" s="37">
        <f t="shared" si="4"/>
        <v>9.9320251533706726E-3</v>
      </c>
      <c r="I80" s="5">
        <f>C80/0.3</f>
        <v>522414.07662118273</v>
      </c>
      <c r="J80" s="5">
        <f>E80/0.3</f>
        <v>232736.74813792887</v>
      </c>
      <c r="K80" s="44" t="s">
        <v>61</v>
      </c>
    </row>
    <row r="81" spans="1:11" ht="16" thickBot="1" x14ac:dyDescent="0.25">
      <c r="A81" s="6"/>
      <c r="B81" s="14"/>
      <c r="C81" s="38"/>
      <c r="D81" s="40"/>
      <c r="E81" s="39"/>
      <c r="F81" s="16"/>
      <c r="I81" s="5">
        <v>811328.146365172</v>
      </c>
      <c r="J81" s="5">
        <v>1573549.2763034499</v>
      </c>
      <c r="K81" s="44" t="s">
        <v>60</v>
      </c>
    </row>
    <row r="82" spans="1:11" ht="16" thickBot="1" x14ac:dyDescent="0.25">
      <c r="A82" s="6" t="s">
        <v>25</v>
      </c>
      <c r="B82" s="41"/>
      <c r="C82" s="15">
        <f>+C78-C80</f>
        <v>1177018</v>
      </c>
      <c r="D82" s="36">
        <f>+C82/$C$64</f>
        <v>0.20777530247879031</v>
      </c>
      <c r="E82" s="16">
        <f>+E78-E80</f>
        <v>1736465</v>
      </c>
      <c r="F82" s="37">
        <f t="shared" si="4"/>
        <v>0.24701175893556199</v>
      </c>
    </row>
    <row r="83" spans="1:11" ht="16" thickTop="1" x14ac:dyDescent="0.2">
      <c r="A83" s="6"/>
      <c r="B83" s="42"/>
      <c r="C83" s="43"/>
      <c r="D83" s="15"/>
      <c r="E83" s="43"/>
      <c r="F83" s="15"/>
    </row>
    <row r="85" spans="1:11" x14ac:dyDescent="0.2">
      <c r="A85" s="33" t="s">
        <v>17</v>
      </c>
    </row>
    <row r="87" spans="1:11" x14ac:dyDescent="0.2">
      <c r="A87" s="73"/>
      <c r="B87" s="74"/>
      <c r="C87" s="74"/>
      <c r="D87" s="74"/>
      <c r="E87" s="74"/>
      <c r="F87" s="73"/>
    </row>
    <row r="88" spans="1:11" x14ac:dyDescent="0.2">
      <c r="A88" s="74"/>
      <c r="B88" s="74"/>
      <c r="C88" s="74"/>
      <c r="D88" s="74"/>
      <c r="E88" s="74"/>
      <c r="F88" s="74"/>
    </row>
    <row r="89" spans="1:11" x14ac:dyDescent="0.2">
      <c r="A89" s="74"/>
      <c r="B89" s="74"/>
      <c r="C89" s="74"/>
      <c r="D89" s="74"/>
      <c r="E89" s="74"/>
      <c r="F89" s="74"/>
    </row>
    <row r="90" spans="1:11" x14ac:dyDescent="0.2">
      <c r="A90" s="74"/>
      <c r="B90" s="74"/>
      <c r="C90" s="74"/>
      <c r="D90" s="74"/>
      <c r="E90" s="74"/>
      <c r="F90" s="74"/>
    </row>
    <row r="95" spans="1:11" x14ac:dyDescent="0.2">
      <c r="A95" s="34"/>
    </row>
    <row r="96" spans="1:11" x14ac:dyDescent="0.2">
      <c r="A96" s="1" t="s">
        <v>28</v>
      </c>
      <c r="C96" s="75" t="s">
        <v>115</v>
      </c>
      <c r="D96" s="75"/>
      <c r="E96" s="75"/>
      <c r="F96" s="4"/>
    </row>
    <row r="97" spans="1:5" x14ac:dyDescent="0.2">
      <c r="A97" s="1" t="s">
        <v>29</v>
      </c>
    </row>
    <row r="98" spans="1:5" x14ac:dyDescent="0.2">
      <c r="A98" s="1"/>
    </row>
    <row r="99" spans="1:5" x14ac:dyDescent="0.2">
      <c r="A99" s="1"/>
    </row>
    <row r="100" spans="1:5" x14ac:dyDescent="0.2">
      <c r="A100" s="71" t="s">
        <v>114</v>
      </c>
      <c r="B100" s="71"/>
      <c r="C100" s="71"/>
      <c r="D100" s="71"/>
      <c r="E100" s="71"/>
    </row>
    <row r="101" spans="1:5" x14ac:dyDescent="0.2">
      <c r="A101" s="71" t="s">
        <v>113</v>
      </c>
      <c r="B101" s="71"/>
      <c r="C101" s="71"/>
      <c r="D101" s="71"/>
      <c r="E101" s="71"/>
    </row>
    <row r="102" spans="1:5" x14ac:dyDescent="0.2">
      <c r="A102" s="71" t="s">
        <v>27</v>
      </c>
      <c r="B102" s="71"/>
      <c r="C102" s="71"/>
      <c r="D102" s="71"/>
      <c r="E102" s="71"/>
    </row>
    <row r="103" spans="1:5" x14ac:dyDescent="0.2">
      <c r="A103" s="49"/>
      <c r="B103" s="49"/>
      <c r="C103" s="61">
        <v>2022</v>
      </c>
      <c r="D103" s="50"/>
      <c r="E103" s="61">
        <v>2021</v>
      </c>
    </row>
    <row r="104" spans="1:5" x14ac:dyDescent="0.2">
      <c r="A104" s="51" t="s">
        <v>111</v>
      </c>
      <c r="B104" s="49"/>
      <c r="C104" s="49"/>
      <c r="D104" s="49"/>
      <c r="E104" s="50"/>
    </row>
    <row r="105" spans="1:5" x14ac:dyDescent="0.2">
      <c r="A105" s="51"/>
      <c r="B105" s="49"/>
      <c r="C105" s="49"/>
      <c r="D105" s="49"/>
      <c r="E105" s="50"/>
    </row>
    <row r="106" spans="1:5" x14ac:dyDescent="0.2">
      <c r="A106" s="51" t="s">
        <v>65</v>
      </c>
      <c r="B106" s="49"/>
      <c r="C106" s="55">
        <f>+C78</f>
        <v>1333742.2229863547</v>
      </c>
      <c r="D106" s="55"/>
      <c r="E106" s="79"/>
    </row>
    <row r="107" spans="1:5" x14ac:dyDescent="0.2">
      <c r="A107" s="49"/>
      <c r="B107" s="49"/>
      <c r="C107" s="54"/>
      <c r="D107" s="54"/>
      <c r="E107" s="80"/>
    </row>
    <row r="108" spans="1:5" x14ac:dyDescent="0.2">
      <c r="A108" s="51" t="s">
        <v>23</v>
      </c>
      <c r="B108" s="49"/>
      <c r="C108" s="54"/>
      <c r="D108" s="54"/>
      <c r="E108" s="80"/>
    </row>
    <row r="109" spans="1:5" x14ac:dyDescent="0.2">
      <c r="A109" s="49"/>
      <c r="B109" s="49"/>
      <c r="C109" s="54"/>
      <c r="D109" s="54"/>
      <c r="E109" s="80"/>
    </row>
    <row r="110" spans="1:5" x14ac:dyDescent="0.2">
      <c r="A110" s="51" t="s">
        <v>66</v>
      </c>
      <c r="B110" s="49"/>
      <c r="C110" s="54"/>
      <c r="D110" s="54"/>
      <c r="E110" s="80"/>
    </row>
    <row r="111" spans="1:5" x14ac:dyDescent="0.2">
      <c r="A111" s="52" t="s">
        <v>67</v>
      </c>
      <c r="B111" s="49"/>
      <c r="C111" s="63">
        <f>+G21</f>
        <v>369071</v>
      </c>
      <c r="D111" s="54"/>
      <c r="E111" s="81"/>
    </row>
    <row r="112" spans="1:5" x14ac:dyDescent="0.2">
      <c r="A112" s="52" t="s">
        <v>68</v>
      </c>
      <c r="B112" s="49"/>
      <c r="C112" s="54"/>
      <c r="D112" s="54"/>
      <c r="E112" s="80"/>
    </row>
    <row r="113" spans="1:5" x14ac:dyDescent="0.2">
      <c r="A113" s="52" t="s">
        <v>69</v>
      </c>
      <c r="B113" s="49"/>
      <c r="C113" s="54"/>
      <c r="D113" s="54"/>
      <c r="E113" s="80"/>
    </row>
    <row r="114" spans="1:5" x14ac:dyDescent="0.2">
      <c r="A114" s="52" t="s">
        <v>70</v>
      </c>
      <c r="B114" s="49"/>
      <c r="C114" s="54"/>
      <c r="D114" s="54"/>
      <c r="E114" s="80"/>
    </row>
    <row r="115" spans="1:5" x14ac:dyDescent="0.2">
      <c r="A115" s="52" t="s">
        <v>71</v>
      </c>
      <c r="B115" s="49"/>
      <c r="C115" s="54"/>
      <c r="D115" s="54"/>
      <c r="E115" s="80"/>
    </row>
    <row r="116" spans="1:5" x14ac:dyDescent="0.2">
      <c r="A116" s="49"/>
      <c r="B116" s="49"/>
      <c r="C116" s="54"/>
      <c r="D116" s="54"/>
      <c r="E116" s="80"/>
    </row>
    <row r="117" spans="1:5" x14ac:dyDescent="0.2">
      <c r="A117" s="51" t="s">
        <v>72</v>
      </c>
      <c r="B117" s="49"/>
      <c r="C117" s="54"/>
      <c r="D117" s="54"/>
      <c r="E117" s="80"/>
    </row>
    <row r="118" spans="1:5" x14ac:dyDescent="0.2">
      <c r="A118" s="52" t="s">
        <v>73</v>
      </c>
      <c r="B118" s="49"/>
      <c r="C118" s="54"/>
      <c r="D118" s="54"/>
      <c r="E118" s="81"/>
    </row>
    <row r="119" spans="1:5" x14ac:dyDescent="0.2">
      <c r="A119" s="52" t="s">
        <v>74</v>
      </c>
      <c r="B119" s="49"/>
      <c r="C119" s="54"/>
      <c r="D119" s="54"/>
      <c r="E119" s="80"/>
    </row>
    <row r="120" spans="1:5" x14ac:dyDescent="0.2">
      <c r="A120" s="49"/>
      <c r="B120" s="49"/>
      <c r="C120" s="54"/>
      <c r="D120" s="54"/>
      <c r="E120" s="80"/>
    </row>
    <row r="121" spans="1:5" x14ac:dyDescent="0.2">
      <c r="A121" s="51" t="s">
        <v>75</v>
      </c>
      <c r="B121" s="49"/>
      <c r="C121" s="57">
        <f>SUM(C106:C119)</f>
        <v>1702813.2229863547</v>
      </c>
      <c r="D121" s="54"/>
      <c r="E121" s="82"/>
    </row>
    <row r="122" spans="1:5" x14ac:dyDescent="0.2">
      <c r="A122" s="49"/>
      <c r="B122" s="49"/>
      <c r="C122" s="54"/>
      <c r="D122" s="54"/>
      <c r="E122" s="80"/>
    </row>
    <row r="123" spans="1:5" x14ac:dyDescent="0.2">
      <c r="A123" s="51" t="s">
        <v>112</v>
      </c>
      <c r="B123" s="49"/>
      <c r="C123" s="54"/>
      <c r="D123" s="54"/>
      <c r="E123" s="80"/>
    </row>
    <row r="124" spans="1:5" x14ac:dyDescent="0.2">
      <c r="A124" s="66" t="s">
        <v>4</v>
      </c>
      <c r="B124" s="49"/>
      <c r="C124" s="67">
        <f>+G10</f>
        <v>858105.92000000039</v>
      </c>
      <c r="D124" s="54"/>
      <c r="E124" s="80"/>
    </row>
    <row r="125" spans="1:5" x14ac:dyDescent="0.2">
      <c r="A125" s="66" t="s">
        <v>49</v>
      </c>
      <c r="B125" s="49"/>
      <c r="C125" s="67">
        <f>+G11</f>
        <v>-86903.198544976156</v>
      </c>
      <c r="D125" s="54"/>
      <c r="E125" s="80"/>
    </row>
    <row r="126" spans="1:5" x14ac:dyDescent="0.2">
      <c r="A126" s="66" t="s">
        <v>9</v>
      </c>
      <c r="B126" s="49"/>
      <c r="C126" s="67">
        <f>+G28</f>
        <v>-2087102.9999999995</v>
      </c>
      <c r="D126" s="54"/>
      <c r="E126" s="80"/>
    </row>
    <row r="127" spans="1:5" x14ac:dyDescent="0.2">
      <c r="A127" s="66" t="s">
        <v>10</v>
      </c>
      <c r="B127" s="49"/>
      <c r="C127" s="67">
        <f>+G29-C80</f>
        <v>-69821.024441378657</v>
      </c>
      <c r="D127" s="54"/>
      <c r="E127" s="80"/>
    </row>
    <row r="128" spans="1:5" x14ac:dyDescent="0.2">
      <c r="A128" s="49"/>
      <c r="B128" s="49"/>
      <c r="C128" s="54"/>
      <c r="D128" s="54"/>
      <c r="E128" s="80"/>
    </row>
    <row r="129" spans="1:5" x14ac:dyDescent="0.2">
      <c r="A129" s="65" t="s">
        <v>76</v>
      </c>
      <c r="B129" s="49"/>
      <c r="C129" s="59">
        <f>SUM(C121:C128)</f>
        <v>317091.92000000086</v>
      </c>
      <c r="D129" s="54"/>
      <c r="E129" s="83"/>
    </row>
    <row r="130" spans="1:5" x14ac:dyDescent="0.2">
      <c r="A130" s="49"/>
      <c r="B130" s="49"/>
      <c r="C130" s="54"/>
      <c r="D130" s="54"/>
      <c r="E130" s="80"/>
    </row>
    <row r="131" spans="1:5" x14ac:dyDescent="0.2">
      <c r="A131" s="51" t="s">
        <v>77</v>
      </c>
      <c r="B131" s="49"/>
      <c r="C131" s="54"/>
      <c r="D131" s="54"/>
      <c r="E131" s="80"/>
    </row>
    <row r="132" spans="1:5" x14ac:dyDescent="0.2">
      <c r="A132" s="52" t="s">
        <v>78</v>
      </c>
      <c r="B132" s="49"/>
      <c r="C132" s="54"/>
      <c r="D132" s="54"/>
      <c r="E132" s="80"/>
    </row>
    <row r="133" spans="1:5" x14ac:dyDescent="0.2">
      <c r="A133" s="52" t="s">
        <v>79</v>
      </c>
      <c r="B133" s="49"/>
      <c r="C133" s="54"/>
      <c r="D133" s="54"/>
      <c r="E133" s="80"/>
    </row>
    <row r="134" spans="1:5" x14ac:dyDescent="0.2">
      <c r="A134" s="52" t="s">
        <v>80</v>
      </c>
      <c r="B134" s="49"/>
      <c r="C134" s="54"/>
      <c r="D134" s="54"/>
      <c r="E134" s="80"/>
    </row>
    <row r="135" spans="1:5" x14ac:dyDescent="0.2">
      <c r="A135" s="69" t="s">
        <v>81</v>
      </c>
      <c r="B135" s="49"/>
      <c r="C135" s="70">
        <f>+G16</f>
        <v>-119969</v>
      </c>
      <c r="D135" s="54"/>
      <c r="E135" s="80"/>
    </row>
    <row r="136" spans="1:5" x14ac:dyDescent="0.2">
      <c r="A136" s="52" t="s">
        <v>82</v>
      </c>
      <c r="B136" s="49"/>
      <c r="C136" s="54"/>
      <c r="D136" s="54"/>
      <c r="E136" s="80"/>
    </row>
    <row r="137" spans="1:5" x14ac:dyDescent="0.2">
      <c r="A137" s="52" t="s">
        <v>83</v>
      </c>
      <c r="B137" s="49"/>
      <c r="C137" s="54"/>
      <c r="D137" s="54"/>
      <c r="E137" s="80"/>
    </row>
    <row r="138" spans="1:5" x14ac:dyDescent="0.2">
      <c r="A138" s="52" t="s">
        <v>84</v>
      </c>
      <c r="B138" s="49"/>
      <c r="C138" s="54"/>
      <c r="D138" s="54"/>
      <c r="E138" s="80"/>
    </row>
    <row r="139" spans="1:5" x14ac:dyDescent="0.2">
      <c r="A139" s="52" t="s">
        <v>85</v>
      </c>
      <c r="B139" s="49"/>
      <c r="C139" s="54"/>
      <c r="D139" s="54"/>
      <c r="E139" s="80"/>
    </row>
    <row r="140" spans="1:5" x14ac:dyDescent="0.2">
      <c r="A140" s="52" t="s">
        <v>86</v>
      </c>
      <c r="B140" s="49"/>
      <c r="C140" s="54"/>
      <c r="D140" s="54"/>
      <c r="E140" s="80"/>
    </row>
    <row r="141" spans="1:5" x14ac:dyDescent="0.2">
      <c r="A141" s="52" t="s">
        <v>87</v>
      </c>
      <c r="B141" s="49"/>
      <c r="C141" s="54"/>
      <c r="D141" s="54"/>
      <c r="E141" s="80"/>
    </row>
    <row r="142" spans="1:5" x14ac:dyDescent="0.2">
      <c r="A142" s="49"/>
      <c r="B142" s="49"/>
      <c r="C142" s="54"/>
      <c r="D142" s="54"/>
      <c r="E142" s="80"/>
    </row>
    <row r="143" spans="1:5" x14ac:dyDescent="0.2">
      <c r="A143" s="51" t="s">
        <v>88</v>
      </c>
      <c r="B143" s="49"/>
      <c r="C143" s="57">
        <f>SUM(C132:C141)</f>
        <v>-119969</v>
      </c>
      <c r="D143" s="54"/>
      <c r="E143" s="82"/>
    </row>
    <row r="144" spans="1:5" x14ac:dyDescent="0.2">
      <c r="A144" s="49"/>
      <c r="B144" s="49"/>
      <c r="C144" s="54"/>
      <c r="D144" s="54"/>
      <c r="E144" s="81"/>
    </row>
    <row r="145" spans="1:5" x14ac:dyDescent="0.2">
      <c r="A145" s="51" t="s">
        <v>89</v>
      </c>
      <c r="B145" s="49"/>
      <c r="C145" s="60">
        <f>+C129+C143</f>
        <v>197122.92000000086</v>
      </c>
      <c r="D145" s="55"/>
      <c r="E145" s="84"/>
    </row>
    <row r="146" spans="1:5" x14ac:dyDescent="0.2">
      <c r="A146" s="49"/>
      <c r="B146" s="49"/>
      <c r="C146" s="54"/>
      <c r="D146" s="54"/>
      <c r="E146" s="81"/>
    </row>
    <row r="147" spans="1:5" x14ac:dyDescent="0.2">
      <c r="A147" s="51" t="s">
        <v>90</v>
      </c>
      <c r="B147" s="49"/>
      <c r="C147" s="54"/>
      <c r="D147" s="54"/>
      <c r="E147" s="81"/>
    </row>
    <row r="148" spans="1:5" x14ac:dyDescent="0.2">
      <c r="A148" s="52" t="s">
        <v>91</v>
      </c>
      <c r="B148" s="49"/>
      <c r="C148" s="54"/>
      <c r="D148" s="54"/>
      <c r="E148" s="81"/>
    </row>
    <row r="149" spans="1:5" x14ac:dyDescent="0.2">
      <c r="A149" s="52" t="s">
        <v>92</v>
      </c>
      <c r="B149" s="49"/>
      <c r="C149" s="54"/>
      <c r="D149" s="54"/>
      <c r="E149" s="81"/>
    </row>
    <row r="150" spans="1:5" x14ac:dyDescent="0.2">
      <c r="A150" s="52" t="s">
        <v>93</v>
      </c>
      <c r="B150" s="49"/>
      <c r="C150" s="54"/>
      <c r="D150" s="54"/>
      <c r="E150" s="81"/>
    </row>
    <row r="151" spans="1:5" x14ac:dyDescent="0.2">
      <c r="A151" s="52" t="s">
        <v>94</v>
      </c>
      <c r="B151" s="49"/>
      <c r="C151" s="54"/>
      <c r="D151" s="54"/>
      <c r="E151" s="81"/>
    </row>
    <row r="152" spans="1:5" x14ac:dyDescent="0.2">
      <c r="A152" s="52" t="s">
        <v>95</v>
      </c>
      <c r="B152" s="49"/>
      <c r="C152" s="54"/>
      <c r="D152" s="54"/>
      <c r="E152" s="81"/>
    </row>
    <row r="153" spans="1:5" x14ac:dyDescent="0.2">
      <c r="A153" s="52" t="s">
        <v>96</v>
      </c>
      <c r="B153" s="49"/>
      <c r="C153" s="54"/>
      <c r="D153" s="54"/>
      <c r="E153" s="81"/>
    </row>
    <row r="154" spans="1:5" x14ac:dyDescent="0.2">
      <c r="A154" s="52" t="s">
        <v>97</v>
      </c>
      <c r="B154" s="49"/>
      <c r="C154" s="54"/>
      <c r="D154" s="54"/>
      <c r="E154" s="81"/>
    </row>
    <row r="155" spans="1:5" x14ac:dyDescent="0.2">
      <c r="A155" s="52" t="s">
        <v>98</v>
      </c>
      <c r="B155" s="49"/>
      <c r="C155" s="54"/>
      <c r="D155" s="54"/>
      <c r="E155" s="81"/>
    </row>
    <row r="156" spans="1:5" x14ac:dyDescent="0.2">
      <c r="A156" s="52" t="s">
        <v>99</v>
      </c>
      <c r="B156" s="49"/>
      <c r="C156" s="54"/>
      <c r="D156" s="54"/>
      <c r="E156" s="81"/>
    </row>
    <row r="157" spans="1:5" x14ac:dyDescent="0.2">
      <c r="A157" s="52" t="s">
        <v>100</v>
      </c>
      <c r="B157" s="49"/>
      <c r="C157" s="54"/>
      <c r="D157" s="54"/>
      <c r="E157" s="81"/>
    </row>
    <row r="158" spans="1:5" x14ac:dyDescent="0.2">
      <c r="A158" s="52" t="s">
        <v>101</v>
      </c>
      <c r="B158" s="49"/>
      <c r="C158" s="54"/>
      <c r="D158" s="54"/>
      <c r="E158" s="81"/>
    </row>
    <row r="159" spans="1:5" x14ac:dyDescent="0.2">
      <c r="A159" s="52" t="s">
        <v>102</v>
      </c>
      <c r="B159" s="49"/>
      <c r="C159" s="56"/>
      <c r="D159" s="54"/>
      <c r="E159" s="85"/>
    </row>
    <row r="160" spans="1:5" x14ac:dyDescent="0.2">
      <c r="A160" s="49"/>
      <c r="B160" s="49"/>
      <c r="C160" s="54"/>
      <c r="D160" s="54"/>
      <c r="E160" s="81"/>
    </row>
    <row r="161" spans="1:5" x14ac:dyDescent="0.2">
      <c r="A161" s="51" t="s">
        <v>103</v>
      </c>
      <c r="B161" s="49"/>
      <c r="C161" s="55">
        <f>+SUM(C148:C159)</f>
        <v>0</v>
      </c>
      <c r="D161" s="55"/>
      <c r="E161" s="79"/>
    </row>
    <row r="162" spans="1:5" x14ac:dyDescent="0.2">
      <c r="A162" s="49"/>
      <c r="B162" s="49"/>
      <c r="C162" s="54"/>
      <c r="D162" s="54"/>
      <c r="E162" s="81"/>
    </row>
    <row r="163" spans="1:5" x14ac:dyDescent="0.2">
      <c r="A163" s="51" t="s">
        <v>104</v>
      </c>
      <c r="B163" s="49"/>
      <c r="C163" s="54"/>
      <c r="D163" s="54"/>
      <c r="E163" s="81"/>
    </row>
    <row r="164" spans="1:5" ht="30" x14ac:dyDescent="0.2">
      <c r="A164" s="53" t="s">
        <v>105</v>
      </c>
      <c r="B164" s="49"/>
      <c r="C164" s="54"/>
      <c r="D164" s="54"/>
      <c r="E164" s="81"/>
    </row>
    <row r="165" spans="1:5" ht="30" x14ac:dyDescent="0.2">
      <c r="A165" s="53" t="s">
        <v>106</v>
      </c>
      <c r="B165" s="49"/>
      <c r="C165" s="54"/>
      <c r="D165" s="54"/>
      <c r="E165" s="81"/>
    </row>
    <row r="166" spans="1:5" x14ac:dyDescent="0.2">
      <c r="A166" s="51" t="s">
        <v>107</v>
      </c>
      <c r="B166" s="49"/>
      <c r="C166" s="57">
        <f>SUM(C164:C165)</f>
        <v>0</v>
      </c>
      <c r="D166" s="55"/>
      <c r="E166" s="82"/>
    </row>
    <row r="167" spans="1:5" x14ac:dyDescent="0.2">
      <c r="A167" s="49"/>
      <c r="B167" s="49"/>
      <c r="C167" s="54"/>
      <c r="D167" s="54"/>
      <c r="E167" s="81"/>
    </row>
    <row r="168" spans="1:5" x14ac:dyDescent="0.2">
      <c r="A168" s="51" t="s">
        <v>108</v>
      </c>
      <c r="B168" s="49"/>
      <c r="C168" s="55">
        <f>+C145+C161+C166</f>
        <v>197122.92000000086</v>
      </c>
      <c r="D168" s="55"/>
      <c r="E168" s="79"/>
    </row>
    <row r="169" spans="1:5" x14ac:dyDescent="0.2">
      <c r="A169" s="49"/>
      <c r="B169" s="49"/>
      <c r="C169" s="54"/>
      <c r="D169" s="54"/>
      <c r="E169" s="81"/>
    </row>
    <row r="170" spans="1:5" x14ac:dyDescent="0.2">
      <c r="A170" s="51" t="s">
        <v>109</v>
      </c>
      <c r="B170" s="49"/>
      <c r="C170" s="55">
        <v>67134</v>
      </c>
      <c r="D170" s="55"/>
      <c r="E170" s="79"/>
    </row>
    <row r="171" spans="1:5" x14ac:dyDescent="0.2">
      <c r="A171" s="49"/>
      <c r="B171" s="49"/>
      <c r="C171" s="54"/>
      <c r="D171" s="54"/>
      <c r="E171" s="81"/>
    </row>
    <row r="172" spans="1:5" ht="16" thickBot="1" x14ac:dyDescent="0.25">
      <c r="A172" s="51" t="s">
        <v>110</v>
      </c>
      <c r="B172" s="49"/>
      <c r="C172" s="58">
        <f>+C168+C170</f>
        <v>264256.92000000086</v>
      </c>
      <c r="D172" s="55"/>
      <c r="E172" s="86"/>
    </row>
    <row r="173" spans="1:5" ht="16" thickTop="1" x14ac:dyDescent="0.2">
      <c r="C173" s="48">
        <f>+C172-C9</f>
        <v>-7.9999999143183231E-2</v>
      </c>
      <c r="D173" s="48"/>
      <c r="E173" s="48"/>
    </row>
    <row r="174" spans="1:5" x14ac:dyDescent="0.2">
      <c r="C174" s="48"/>
      <c r="D174" s="48"/>
      <c r="E174" s="48"/>
    </row>
  </sheetData>
  <mergeCells count="18">
    <mergeCell ref="F87:F90"/>
    <mergeCell ref="C96:E96"/>
    <mergeCell ref="A57:E57"/>
    <mergeCell ref="A58:E58"/>
    <mergeCell ref="A59:E59"/>
    <mergeCell ref="A1:E1"/>
    <mergeCell ref="A2:E2"/>
    <mergeCell ref="A3:E3"/>
    <mergeCell ref="C53:E53"/>
    <mergeCell ref="C62:D62"/>
    <mergeCell ref="E62:F62"/>
    <mergeCell ref="C61:F61"/>
    <mergeCell ref="A43:E46"/>
    <mergeCell ref="A100:E100"/>
    <mergeCell ref="A101:E101"/>
    <mergeCell ref="A102:E102"/>
    <mergeCell ref="C5:E5"/>
    <mergeCell ref="A87:E90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EEFF 2022 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Alvarez Díaz</dc:creator>
  <cp:lastModifiedBy>Microsoft Office User</cp:lastModifiedBy>
  <cp:lastPrinted>2023-02-28T22:54:31Z</cp:lastPrinted>
  <dcterms:created xsi:type="dcterms:W3CDTF">2023-02-28T20:18:35Z</dcterms:created>
  <dcterms:modified xsi:type="dcterms:W3CDTF">2023-03-09T16:55:04Z</dcterms:modified>
</cp:coreProperties>
</file>