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ava\Dropbox\Niuko\2022\MORGAN 2022\NOV 2022\"/>
    </mc:Choice>
  </mc:AlternateContent>
  <xr:revisionPtr revIDLastSave="0" documentId="8_{B20F208D-607A-4F49-8647-4BA27FD0DD0A}" xr6:coauthVersionLast="47" xr6:coauthVersionMax="47" xr10:uidLastSave="{00000000-0000-0000-0000-000000000000}"/>
  <bookViews>
    <workbookView xWindow="-108" yWindow="-108" windowWidth="23256" windowHeight="12456" activeTab="3" xr2:uid="{7070E1B3-2365-4DF7-92AB-2F46C6E2BA92}"/>
  </bookViews>
  <sheets>
    <sheet name="ART 96" sheetId="1" r:id="rId1"/>
    <sheet name="ART 174" sheetId="3" r:id="rId2"/>
    <sheet name="ART 97" sheetId="2" r:id="rId3"/>
    <sheet name="SEPARACION" sheetId="4" r:id="rId4"/>
  </sheets>
  <definedNames>
    <definedName name="_xlnm.Print_Area" localSheetId="1">'ART 174'!$A$1:$G$74</definedName>
    <definedName name="_xlnm.Print_Area" localSheetId="2">'ART 97'!$A$1:$G$30</definedName>
    <definedName name="_xlnm.Print_Area" localSheetId="3">SEPARACION!$A$1:$G$1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1" i="4" l="1"/>
  <c r="D44" i="4" s="1"/>
  <c r="D46" i="4" s="1"/>
  <c r="D48" i="4" s="1"/>
  <c r="D50" i="4" s="1"/>
  <c r="C17" i="4"/>
  <c r="D26" i="3"/>
  <c r="E12" i="3"/>
  <c r="G10" i="3"/>
  <c r="E13" i="2"/>
  <c r="E12" i="2"/>
  <c r="D116" i="4"/>
  <c r="D115" i="4"/>
  <c r="E113" i="4"/>
  <c r="E95" i="4"/>
  <c r="D93" i="4"/>
  <c r="C81" i="4"/>
  <c r="E111" i="4"/>
  <c r="F80" i="4"/>
  <c r="F87" i="4"/>
  <c r="C77" i="4"/>
  <c r="G75" i="4"/>
  <c r="G74" i="4"/>
  <c r="G73" i="4"/>
  <c r="E35" i="4"/>
  <c r="F27" i="4"/>
  <c r="C21" i="4"/>
  <c r="F20" i="4"/>
  <c r="C18" i="4"/>
  <c r="G15" i="4"/>
  <c r="G14" i="4"/>
  <c r="I2" i="4"/>
  <c r="E93" i="3"/>
  <c r="G93" i="3"/>
  <c r="E89" i="3"/>
  <c r="B83" i="3"/>
  <c r="B79" i="3"/>
  <c r="G63" i="3"/>
  <c r="F10" i="3"/>
  <c r="G66" i="3"/>
  <c r="E10" i="3"/>
  <c r="C11" i="3" s="1"/>
  <c r="D27" i="4"/>
  <c r="D29" i="4" s="1"/>
  <c r="D31" i="4" s="1"/>
  <c r="D33" i="4" s="1"/>
  <c r="C78" i="4"/>
  <c r="D87" i="4"/>
  <c r="D89" i="4" s="1"/>
  <c r="D91" i="4" s="1"/>
  <c r="E100" i="4"/>
  <c r="D102" i="4"/>
  <c r="D104" i="4"/>
  <c r="D106" i="4" s="1"/>
  <c r="D108" i="4" s="1"/>
  <c r="G82" i="3"/>
  <c r="G83" i="3" s="1"/>
  <c r="G85" i="3" s="1"/>
  <c r="G87" i="3" s="1"/>
  <c r="G89" i="3" s="1"/>
  <c r="G91" i="3" s="1"/>
  <c r="B80" i="3"/>
  <c r="D52" i="3"/>
  <c r="D54" i="3" s="1"/>
  <c r="D56" i="3" s="1"/>
  <c r="D58" i="3" s="1"/>
  <c r="E21" i="1"/>
  <c r="E15" i="1"/>
  <c r="E17" i="1" s="1"/>
  <c r="E19" i="1" s="1"/>
  <c r="D21" i="1"/>
  <c r="D19" i="1"/>
  <c r="D17" i="1"/>
  <c r="D15" i="1"/>
  <c r="C21" i="1"/>
  <c r="C19" i="1"/>
  <c r="C17" i="1"/>
  <c r="C15" i="1"/>
  <c r="F25" i="2"/>
  <c r="E25" i="2"/>
  <c r="F24" i="2"/>
  <c r="E14" i="2"/>
  <c r="E24" i="2" s="1"/>
  <c r="F13" i="2"/>
  <c r="F17" i="2" s="1"/>
  <c r="F19" i="2" s="1"/>
  <c r="F21" i="2" s="1"/>
  <c r="F23" i="2" s="1"/>
  <c r="F26" i="2" s="1"/>
  <c r="E17" i="2"/>
  <c r="E19" i="2" s="1"/>
  <c r="E21" i="2" s="1"/>
  <c r="E23" i="2" s="1"/>
  <c r="E26" i="2" s="1"/>
  <c r="F21" i="1"/>
  <c r="F19" i="1"/>
  <c r="F17" i="1"/>
  <c r="F15" i="1"/>
  <c r="F13" i="1"/>
  <c r="E13" i="1"/>
  <c r="D13" i="1"/>
  <c r="C13" i="1"/>
  <c r="F54" i="4" l="1"/>
  <c r="E55" i="4" s="1"/>
  <c r="D57" i="4" s="1"/>
  <c r="D58" i="4" s="1"/>
  <c r="G16" i="4"/>
  <c r="E53" i="4" s="1"/>
  <c r="F112" i="4"/>
  <c r="D33" i="3"/>
  <c r="D32" i="3"/>
  <c r="D17" i="3"/>
  <c r="D19" i="3" s="1"/>
  <c r="D21" i="3" s="1"/>
  <c r="D23" i="3" s="1"/>
  <c r="D25" i="3" s="1"/>
  <c r="F64" i="3"/>
  <c r="B85" i="3"/>
  <c r="B87" i="3" s="1"/>
  <c r="B89" i="3" s="1"/>
  <c r="B91" i="3" s="1"/>
  <c r="B93" i="3" s="1"/>
  <c r="D96" i="3" s="1"/>
  <c r="E81" i="3"/>
  <c r="E82" i="3" s="1"/>
  <c r="E83" i="3" s="1"/>
  <c r="E85" i="3" s="1"/>
  <c r="E87" i="3" s="1"/>
  <c r="E91" i="3" s="1"/>
  <c r="E94" i="3" s="1"/>
  <c r="D97" i="3" s="1"/>
  <c r="D98" i="3" l="1"/>
  <c r="F68" i="3"/>
  <c r="D27" i="3"/>
  <c r="G36" i="3"/>
  <c r="D38" i="3" s="1"/>
  <c r="D40" i="3" s="1"/>
  <c r="D42" i="3" s="1"/>
  <c r="D44" i="3" s="1"/>
  <c r="D46" i="3" s="1"/>
  <c r="E60" i="3" s="1"/>
  <c r="G69" i="3" s="1"/>
  <c r="E35" i="3"/>
</calcChain>
</file>

<file path=xl/sharedStrings.xml><?xml version="1.0" encoding="utf-8"?>
<sst xmlns="http://schemas.openxmlformats.org/spreadsheetml/2006/main" count="328" uniqueCount="184">
  <si>
    <t>RETENCIONES DE ISR DE SALARIOS Y ASIMILABLES</t>
  </si>
  <si>
    <t xml:space="preserve">1. Calcular la retención de ISR de los sueldos gravados pagados a unos asalariados en las siguientes nóminas: </t>
  </si>
  <si>
    <t>TRABAJADOR A</t>
  </si>
  <si>
    <t>TRABAJADOR B</t>
  </si>
  <si>
    <t>TRABAJADOR C</t>
  </si>
  <si>
    <t>TRABAJADOR D</t>
  </si>
  <si>
    <t>APLICACIÓN DE TARIFA</t>
  </si>
  <si>
    <t>TRAB A</t>
  </si>
  <si>
    <t>TRAB B</t>
  </si>
  <si>
    <t>TRAB C</t>
  </si>
  <si>
    <t>TRAB D</t>
  </si>
  <si>
    <t>INGRESO GRAVADO</t>
  </si>
  <si>
    <t>MENOS: LIM INFERIOR</t>
  </si>
  <si>
    <t>IGUAL: EXC S/LIM INF</t>
  </si>
  <si>
    <t>POR: % APLIC S/LIM INF</t>
  </si>
  <si>
    <t>IGUAL: IMP MARGINAL</t>
  </si>
  <si>
    <t>MAS: CUOTA FIJA</t>
  </si>
  <si>
    <t>IGUAL: IMP A CARGO</t>
  </si>
  <si>
    <t>MENOS: SUB EMPLEO</t>
  </si>
  <si>
    <t>IGUAL: RET ISR (SE)</t>
  </si>
  <si>
    <t>Mensuales, de la nómina del mes de Mayo</t>
  </si>
  <si>
    <t>Quincenales, de la 1a Quincena de Mayo</t>
  </si>
  <si>
    <t>Semanales, de la 2da Semana de Mayo</t>
  </si>
  <si>
    <t>nota: Se obtiene de acumular total de Ingresos menos Ingresos Exentos</t>
  </si>
  <si>
    <t>EJERCICIO CALCULO ANUAL DE ISR SALARIOS</t>
  </si>
  <si>
    <t>Concepto</t>
  </si>
  <si>
    <t>Trabajador A</t>
  </si>
  <si>
    <t>Trabajador B</t>
  </si>
  <si>
    <t>Ingreso mensual durante todo el año</t>
  </si>
  <si>
    <t>Gratificación Anual (Aguinaldo)</t>
  </si>
  <si>
    <t>Retenciones de ISR pagadas durante el año</t>
  </si>
  <si>
    <t>Parte exenta del aguinaldo</t>
  </si>
  <si>
    <t>Ingreso anual (sueldos + aguinaldo gravado)</t>
  </si>
  <si>
    <t>Suma de subsidio al empleo mensual</t>
  </si>
  <si>
    <t>APLICAMOS LA TARIFA DEL ARTICULO 152 DE LA LISR</t>
  </si>
  <si>
    <t>Ingreso Anual</t>
  </si>
  <si>
    <t>Menos:</t>
  </si>
  <si>
    <t>Límite Inferior</t>
  </si>
  <si>
    <t>Igual:</t>
  </si>
  <si>
    <t>Excedente del Límite Inferior</t>
  </si>
  <si>
    <t>Por:</t>
  </si>
  <si>
    <t>% Aplicable Sobre Excedente</t>
  </si>
  <si>
    <t>Impuesto Marginal</t>
  </si>
  <si>
    <t>Más:</t>
  </si>
  <si>
    <t>Cuota Fija</t>
  </si>
  <si>
    <t>Impuesto a cargo</t>
  </si>
  <si>
    <t>Suma de subsidio al empleo</t>
  </si>
  <si>
    <t>Retenciones de ISR pagadas</t>
  </si>
  <si>
    <t xml:space="preserve">Igual: </t>
  </si>
  <si>
    <t>Saldo a Cargo a Enterar</t>
  </si>
  <si>
    <t>DICHOS SALDOS SE DEBERÁN ENTERAR A MAS TARDAR EN FEB DEL SIGUIENTE AÑO</t>
  </si>
  <si>
    <t>nota2: Checar que estemos aplicando la tarifa correcta en base al periodo de la nomina a calcular</t>
  </si>
  <si>
    <t>Parte Gravada del Aguinaldo =</t>
  </si>
  <si>
    <t>Ingreso Ordinario del Mes + Parte Gravada del Aguinaldo =</t>
  </si>
  <si>
    <t>APLICO LA TARIFA DEL ARTÍCULO 96 DE LA LISR:</t>
  </si>
  <si>
    <t>(PROCEDIMIENTO DE LA LISR)</t>
  </si>
  <si>
    <t>Ingresos Gravados</t>
  </si>
  <si>
    <t>Impuesto Tarifa Art. 113</t>
  </si>
  <si>
    <t>Subsidio al Empleo</t>
  </si>
  <si>
    <t>Retención de ISR</t>
  </si>
  <si>
    <t>Menos: Ret del IMO</t>
  </si>
  <si>
    <t>ver cálculo abajo</t>
  </si>
  <si>
    <t>Igual: Retención de Aguinaldo</t>
  </si>
  <si>
    <t>FRACCION I</t>
  </si>
  <si>
    <t>FRACCION II</t>
  </si>
  <si>
    <t>Impuesto Tarifa Art. 96</t>
  </si>
  <si>
    <t>FRACCION III</t>
  </si>
  <si>
    <t>APLICO LA TARIFA DEL ARTICULO 96 DE LA LISR AL INGRESO MENSUAL ORDINARIO</t>
  </si>
  <si>
    <t>FRACCION IV (IMPUESTO A RETENER)</t>
  </si>
  <si>
    <t>FRACCION V</t>
  </si>
  <si>
    <t>RETENCION DE ISR DEL AGUINALDO PROCEDIMIENTO DE LEY</t>
  </si>
  <si>
    <t>RETENCION DE ISR DEL AGUINALDO PROCEDIMIENTO DE REGLAMENTO</t>
  </si>
  <si>
    <t>CONCLUSION: ES MAS CONVENIENTE EL PROCEDIMIENTO DEL REGLAMENTO</t>
  </si>
  <si>
    <t>PTU</t>
  </si>
  <si>
    <t>PTU EXENTA</t>
  </si>
  <si>
    <t>PTU GRAVADA</t>
  </si>
  <si>
    <t>FRACC I</t>
  </si>
  <si>
    <t>FRACC II</t>
  </si>
  <si>
    <t>FRACC III</t>
  </si>
  <si>
    <t>MENOS: RET DEL SUELDO</t>
  </si>
  <si>
    <t>IGUAL: RET PTU</t>
  </si>
  <si>
    <t>FRACC V</t>
  </si>
  <si>
    <t>FRACC IV</t>
  </si>
  <si>
    <t>RETENCION DE ISR PROCEDIMIENTO LEY</t>
  </si>
  <si>
    <t>RET ISR PROCEDIMIENTO REGLAMENTO</t>
  </si>
  <si>
    <t>DIFERENCIA</t>
  </si>
  <si>
    <t>CONCLUSION: EN ESTE CASO ES MAS CONVENIENTE APLICAR EL PROCEDIMIENTO DEL REGLAMENTO</t>
  </si>
  <si>
    <t>1. Realizar el cálculo anual de ISR de los trabajadores siguientes señalando el impuesto a cargo o a favor e indicando la obligación que deriva en cada caso:</t>
  </si>
  <si>
    <t xml:space="preserve">1. Calcular la retención de ISR del Aguinaldo entregado a un trabajador en el mes de diciembre conforme a los procedimientos de la LISR y del RISR y comparar los resultados señalando cuál es más conveniente para el trabajador, los datos son los siguientes: Aguinaldo $ 12,000.00;  ingreso ordinario del mes $ 20,000.00 </t>
  </si>
  <si>
    <t>2. Determinar la retención de ISR de la PTU entregada a un trabajador en el mes de Mayo con los siguientes datos (conforme a las 2 opciones: Artículo 96 LISR y Artículo 174 RISR):</t>
  </si>
  <si>
    <t>INGRESO ORDINARIO DE MAYO</t>
  </si>
  <si>
    <t>PROCEDIMIENTO DEL ART. 174 RISR</t>
  </si>
  <si>
    <t>EJERCICIOS DE RETENCION DE ISR ART 174 RISR</t>
  </si>
  <si>
    <t>INGRESOS NO ACUMULABLES</t>
  </si>
  <si>
    <t>Impuesto Anual</t>
  </si>
  <si>
    <t>Base de Impuesto</t>
  </si>
  <si>
    <t>APLICO LA TARIFA DEL ARTICULO 152 DE LA LISR</t>
  </si>
  <si>
    <t>CALCULO DEL IMPUESTO ANUAL CUANDO SE TIENEN INGRESOS POR SEPARACION (ARTICULO 95):</t>
  </si>
  <si>
    <t>APLICO LA TARIFA DEL ARTICULO 96 DE LA LISR AL USMO</t>
  </si>
  <si>
    <t>RETENCION DE ISR PARA LOS INGRESOS POR SEPARACION:</t>
  </si>
  <si>
    <t>INGRESOS POR SEPARACION GRAVADOS =</t>
  </si>
  <si>
    <t>TOTAL DE INGRESOS POR SEPARACION =</t>
  </si>
  <si>
    <t>INDEMNIZACION 3 MESES DE SUELDO =</t>
  </si>
  <si>
    <t>TOTAL PRIMA DE ANTIGÜEDAD</t>
  </si>
  <si>
    <t>PRIMA DE ANTIGÜEDAD PROPORCIONAL DEL ULTIMO AÑO =</t>
  </si>
  <si>
    <t>Sueldo mensual integrado</t>
  </si>
  <si>
    <t>Demás ingresos gravados del año $ 70,000.00</t>
  </si>
  <si>
    <t>Último sueldo mensual ordinario $ 15,000.00</t>
  </si>
  <si>
    <t>USMO + DEMAS INGRESOS GRAVADOS DEL AÑO = 13,000 + 140,000 =</t>
  </si>
  <si>
    <t>Demás ingresos gravados del año $ 140,000.00</t>
  </si>
  <si>
    <t>Último sueldo mensual ordinario $ 13,000.00</t>
  </si>
  <si>
    <t>RETENCION Y CALCULO ANUAL DE ISR DE INGRESOS POR SEPARACIÓN</t>
  </si>
  <si>
    <t>PARA ISR: ART 93,94 Y 96</t>
  </si>
  <si>
    <t>INGRESOS GRAVADOS (TODO LO QUE PERCIBA POR NOMINA)</t>
  </si>
  <si>
    <t>MENOS (INGRESOS EXENTOS)</t>
  </si>
  <si>
    <t>PROCEDIMIENTO DEL ARTICULO 174 DEL RISR</t>
  </si>
  <si>
    <t>(AGUINALDO GRAVADO)/365*30.4 =</t>
  </si>
  <si>
    <t>RESULTADO FRACC I + ING MENSUAL ORDINARIO = 759.03 + 20,000 =</t>
  </si>
  <si>
    <t>IMPUESTO FRACC II - IMPUESTO FRACC III = 2992-2830 =</t>
  </si>
  <si>
    <t>TASA = IMPUESTO FRACCION III / RESULTADO FRACCION I = 162.13 / 759 =</t>
  </si>
  <si>
    <t>AGUINALDO GRAVADO x TASA FRACCION V = AGUINALDO X 21.36 % =</t>
  </si>
  <si>
    <t>ART.96</t>
  </si>
  <si>
    <t>ART.174 RISR</t>
  </si>
  <si>
    <t>1.- CALCULO POR NOMINA CON OPCION ART 174</t>
  </si>
  <si>
    <t>COMPARO</t>
  </si>
  <si>
    <t>2.- CALCULO POR EXCEL CON TARIFA MENSUAL</t>
  </si>
  <si>
    <t>Parte Exenta del Aguinaldo (30 días de SMGAGC, 30 x $ 96.22) =</t>
  </si>
  <si>
    <t>RESULTADO 1</t>
  </si>
  <si>
    <t>RESULTADO 2</t>
  </si>
  <si>
    <t>RESULTADO 3</t>
  </si>
  <si>
    <t>RESULTADO 4</t>
  </si>
  <si>
    <t>RESULTADO 4-RESULTADO 1</t>
  </si>
  <si>
    <t>PROCEDIMIENTO DEL ART. 96 LISR (MENSUAL)</t>
  </si>
  <si>
    <t>MENOS LIM INF</t>
  </si>
  <si>
    <t>EXC LIM INF</t>
  </si>
  <si>
    <t>% APLIC LIM INF</t>
  </si>
  <si>
    <t>IMPTO MARGINAL</t>
  </si>
  <si>
    <t>MAS CUOTA FIJA</t>
  </si>
  <si>
    <t>IMPTO A CARGO</t>
  </si>
  <si>
    <t>MENOS SAE</t>
  </si>
  <si>
    <t>RET ISR D/ SAE</t>
  </si>
  <si>
    <t>Todos los pagos hechos en especie o en dinero</t>
  </si>
  <si>
    <t>SUELDOS</t>
  </si>
  <si>
    <t>SEPTIMOS DIA</t>
  </si>
  <si>
    <t>FONDO DE AHORRO</t>
  </si>
  <si>
    <t>PREMIO POR PUNTUALIDAD O POR ASISTENCIA</t>
  </si>
  <si>
    <t xml:space="preserve">VALES DE DESPENSA </t>
  </si>
  <si>
    <t>SALARIO DIARIO INTEGRADO (LFT)</t>
  </si>
  <si>
    <t>ETC…</t>
  </si>
  <si>
    <t>1. Con los siguientes datos calcular la retención de ISR y el impuesto anual de un trabajador que ingresó a laborar el 16 de Diciembre de 2008 y fue despedido el 28 de Febrero de 2022, se le entregó su prima de antigüedad y 3 meses de sueldo como indemnización de acuerdo a la LFT:</t>
  </si>
  <si>
    <t>PRIMA DE ANTIGÜEDAD DE 13 AÑOS COMPLETOS = 12 DIAS POR AÑO CON SUELDO DEL DOBLE DEL SMGAGC =</t>
  </si>
  <si>
    <t>((31+28)/365)*12*2*172.87 =</t>
  </si>
  <si>
    <t>ART.93 LISR</t>
  </si>
  <si>
    <t>INGRESOS POR SEPARACION EXENTOS = 90 VECES SMGAGC POR AÑO = 90x96.22x13 =</t>
  </si>
  <si>
    <t>TASA = 1348.76/13,000.00 =</t>
  </si>
  <si>
    <t>RETENCION = INGRESOS GRAVADOS POR SEPARACION X TASA DEL 10.38 % =</t>
  </si>
  <si>
    <t>INGRESOS POR SEPARACION GRAVADOS - USMO = 87,422.00 - 13,000.00 =</t>
  </si>
  <si>
    <t>DETERMINACION DE LA TASA DEL IMPUESTO DE LA FRACCION I =  15,647.56/153,000.00 =</t>
  </si>
  <si>
    <t>IMPUESTO A INGRESOS NO ACUMULABLES = 74,422.60 X 10.23 % =</t>
  </si>
  <si>
    <t>IMPUESTO TOTAL ANUAL = A + B =</t>
  </si>
  <si>
    <t>{A]</t>
  </si>
  <si>
    <t>{B]</t>
  </si>
  <si>
    <t>… DEL ARTICULO 95 DE LA LEY ISR:</t>
  </si>
  <si>
    <t>… DEL ARTICULO 96 PARRAFO DE LA LEY ISR:</t>
  </si>
  <si>
    <t xml:space="preserve">2. Con los siguientes datos calcular la retención de ISR y el impuesto anual de un trabajador que ingresó a laborar el 1º de Diciembre de 2011 y fue despedido el 3 de Enero de 2021, se le entregó su prima de antigüedad y 3 meses de sueldo como indemnización de acuerdo a la LFT: </t>
  </si>
  <si>
    <t xml:space="preserve">INGRESOS POR SEPARACION EXENTOS = 90 VECES SMGAGC POR AÑO = </t>
  </si>
  <si>
    <t>RETENCION = INGRESOS GRAVADOS POR SEPARACION X TASA DEL __ % =</t>
  </si>
  <si>
    <t xml:space="preserve">USMO + DEMAS INGRESOS GRAVADOS DEL AÑO = </t>
  </si>
  <si>
    <t>IMPUESTO A INGRESOS NO ACUMULABLES = __ X __ % =</t>
  </si>
  <si>
    <t>IMPUESTO TOTAL ANUAL = __ + __ =</t>
  </si>
  <si>
    <t xml:space="preserve">baja </t>
  </si>
  <si>
    <t>ANTIGÜEDAD:  9 AÑOS 33 dias</t>
  </si>
  <si>
    <t>PRIMA DE ANTIGÜEDAD DE 9 AÑOS COMPLETOS = 12 DIAS POR AÑO CON SUELDO DEL DOBLE DEL SMGAGC =</t>
  </si>
  <si>
    <t>ANTIGÜEDAD 13 AÑOS</t>
  </si>
  <si>
    <t>TASA = 1,762.84/15,000.00 =</t>
  </si>
  <si>
    <t>con valor de UMA 2021</t>
  </si>
  <si>
    <t>INGRESOS POR SEPARACION GRAVADOS - USMO = 12,522.82 - 15,000.00 =</t>
  </si>
  <si>
    <t>DETERMINACION DE LA TASA DEL IMPUESTO DE LA FRACCION I =  5960.30 /85,000.00 =</t>
  </si>
  <si>
    <t>exento</t>
  </si>
  <si>
    <t>gravado</t>
  </si>
  <si>
    <t>PROPORCION</t>
  </si>
  <si>
    <t>???</t>
  </si>
  <si>
    <t>COMO PATRON</t>
  </si>
  <si>
    <t>COMO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</si>
</sst>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b/>
      <sz val="18"/>
      <color indexed="8"/>
      <name val="Arial"/>
      <family val="2"/>
    </font>
    <font>
      <sz val="11"/>
      <color theme="9"/>
      <name val="Arial"/>
      <family val="2"/>
    </font>
    <font>
      <sz val="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44" fontId="5" fillId="0" borderId="1" xfId="2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/>
    </xf>
    <xf numFmtId="44" fontId="5" fillId="2" borderId="1" xfId="2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4" fontId="4" fillId="0" borderId="1" xfId="0" applyNumberFormat="1" applyFont="1" applyBorder="1"/>
    <xf numFmtId="0" fontId="7" fillId="0" borderId="0" xfId="0" applyFont="1"/>
    <xf numFmtId="0" fontId="6" fillId="3" borderId="1" xfId="0" applyFont="1" applyFill="1" applyBorder="1"/>
    <xf numFmtId="0" fontId="4" fillId="0" borderId="1" xfId="0" applyFont="1" applyBorder="1"/>
    <xf numFmtId="43" fontId="4" fillId="0" borderId="1" xfId="1" applyFont="1" applyFill="1" applyBorder="1"/>
    <xf numFmtId="0" fontId="6" fillId="0" borderId="0" xfId="0" applyFont="1"/>
    <xf numFmtId="0" fontId="6" fillId="3" borderId="1" xfId="0" quotePrefix="1" applyFont="1" applyFill="1" applyBorder="1"/>
    <xf numFmtId="10" fontId="4" fillId="0" borderId="1" xfId="0" applyNumberFormat="1" applyFont="1" applyBorder="1"/>
    <xf numFmtId="0" fontId="6" fillId="0" borderId="1" xfId="0" quotePrefix="1" applyFont="1" applyBorder="1"/>
    <xf numFmtId="0" fontId="8" fillId="0" borderId="0" xfId="0" applyFont="1"/>
    <xf numFmtId="164" fontId="6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1" xfId="0" applyNumberFormat="1" applyFont="1" applyBorder="1"/>
    <xf numFmtId="4" fontId="4" fillId="0" borderId="0" xfId="0" applyNumberFormat="1" applyFont="1"/>
    <xf numFmtId="0" fontId="4" fillId="0" borderId="0" xfId="0" applyFont="1" applyAlignment="1">
      <alignment horizontal="justify"/>
    </xf>
    <xf numFmtId="4" fontId="4" fillId="0" borderId="5" xfId="0" applyNumberFormat="1" applyFont="1" applyBorder="1"/>
    <xf numFmtId="10" fontId="5" fillId="0" borderId="5" xfId="3" applyNumberFormat="1" applyFont="1" applyFill="1" applyBorder="1"/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4" fontId="3" fillId="0" borderId="1" xfId="0" applyNumberFormat="1" applyFont="1" applyBorder="1"/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4" fontId="7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horizontal="justify" wrapText="1"/>
    </xf>
    <xf numFmtId="4" fontId="10" fillId="0" borderId="0" xfId="0" applyNumberFormat="1" applyFont="1"/>
    <xf numFmtId="4" fontId="10" fillId="12" borderId="0" xfId="0" applyNumberFormat="1" applyFont="1" applyFill="1" applyAlignment="1">
      <alignment horizontal="center"/>
    </xf>
    <xf numFmtId="0" fontId="10" fillId="0" borderId="0" xfId="0" applyFont="1" applyAlignment="1">
      <alignment horizontal="justify"/>
    </xf>
    <xf numFmtId="4" fontId="10" fillId="0" borderId="5" xfId="0" applyNumberFormat="1" applyFont="1" applyBorder="1"/>
    <xf numFmtId="10" fontId="12" fillId="0" borderId="5" xfId="3" applyNumberFormat="1" applyFont="1" applyFill="1" applyBorder="1"/>
    <xf numFmtId="0" fontId="10" fillId="0" borderId="5" xfId="0" applyFont="1" applyBorder="1"/>
    <xf numFmtId="0" fontId="10" fillId="0" borderId="0" xfId="0" applyFont="1" applyAlignment="1">
      <alignment horizontal="right"/>
    </xf>
    <xf numFmtId="0" fontId="11" fillId="0" borderId="0" xfId="0" applyFont="1"/>
    <xf numFmtId="0" fontId="13" fillId="0" borderId="0" xfId="0" applyFont="1"/>
    <xf numFmtId="4" fontId="10" fillId="0" borderId="0" xfId="0" applyNumberFormat="1" applyFont="1" applyAlignment="1">
      <alignment horizontal="left"/>
    </xf>
    <xf numFmtId="4" fontId="10" fillId="12" borderId="0" xfId="0" applyNumberFormat="1" applyFont="1" applyFill="1" applyAlignment="1">
      <alignment horizontal="left"/>
    </xf>
    <xf numFmtId="4" fontId="10" fillId="10" borderId="0" xfId="0" applyNumberFormat="1" applyFont="1" applyFill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4" fillId="12" borderId="0" xfId="0" applyFont="1" applyFill="1"/>
    <xf numFmtId="4" fontId="4" fillId="12" borderId="0" xfId="0" applyNumberFormat="1" applyFont="1" applyFill="1" applyAlignment="1">
      <alignment horizontal="center"/>
    </xf>
    <xf numFmtId="0" fontId="6" fillId="10" borderId="0" xfId="0" applyFont="1" applyFill="1"/>
    <xf numFmtId="0" fontId="6" fillId="10" borderId="0" xfId="0" applyFont="1" applyFill="1" applyAlignment="1">
      <alignment horizontal="justify" wrapText="1"/>
    </xf>
    <xf numFmtId="0" fontId="4" fillId="0" borderId="5" xfId="0" applyFont="1" applyBorder="1"/>
    <xf numFmtId="0" fontId="4" fillId="10" borderId="0" xfId="0" applyFont="1" applyFill="1"/>
    <xf numFmtId="0" fontId="4" fillId="0" borderId="0" xfId="0" quotePrefix="1" applyFont="1"/>
    <xf numFmtId="4" fontId="4" fillId="0" borderId="0" xfId="0" applyNumberFormat="1" applyFont="1" applyAlignment="1">
      <alignment horizontal="left"/>
    </xf>
    <xf numFmtId="0" fontId="4" fillId="12" borderId="0" xfId="0" applyFont="1" applyFill="1" applyAlignment="1">
      <alignment horizontal="justify"/>
    </xf>
    <xf numFmtId="4" fontId="4" fillId="12" borderId="0" xfId="0" applyNumberFormat="1" applyFont="1" applyFill="1"/>
    <xf numFmtId="4" fontId="4" fillId="12" borderId="0" xfId="0" applyNumberFormat="1" applyFont="1" applyFill="1" applyAlignment="1">
      <alignment horizontal="left"/>
    </xf>
    <xf numFmtId="10" fontId="5" fillId="2" borderId="0" xfId="3" applyNumberFormat="1" applyFont="1" applyFill="1" applyAlignment="1">
      <alignment horizontal="center"/>
    </xf>
    <xf numFmtId="4" fontId="4" fillId="10" borderId="0" xfId="0" applyNumberFormat="1" applyFont="1" applyFill="1"/>
    <xf numFmtId="4" fontId="4" fillId="10" borderId="0" xfId="0" applyNumberFormat="1" applyFont="1" applyFill="1" applyAlignment="1">
      <alignment horizontal="left"/>
    </xf>
    <xf numFmtId="0" fontId="7" fillId="10" borderId="0" xfId="0" applyFont="1" applyFill="1"/>
    <xf numFmtId="0" fontId="4" fillId="11" borderId="0" xfId="0" applyFont="1" applyFill="1" applyAlignment="1">
      <alignment horizontal="center" vertical="center" wrapText="1"/>
    </xf>
    <xf numFmtId="44" fontId="5" fillId="0" borderId="0" xfId="4" applyFont="1"/>
    <xf numFmtId="0" fontId="4" fillId="4" borderId="0" xfId="0" applyFont="1" applyFill="1"/>
    <xf numFmtId="44" fontId="4" fillId="4" borderId="0" xfId="0" applyNumberFormat="1" applyFont="1" applyFill="1"/>
    <xf numFmtId="0" fontId="4" fillId="5" borderId="0" xfId="0" applyFont="1" applyFill="1"/>
    <xf numFmtId="44" fontId="5" fillId="5" borderId="0" xfId="4" applyFont="1" applyFill="1"/>
    <xf numFmtId="0" fontId="4" fillId="6" borderId="0" xfId="0" applyFont="1" applyFill="1"/>
    <xf numFmtId="44" fontId="4" fillId="6" borderId="0" xfId="0" applyNumberFormat="1" applyFont="1" applyFill="1"/>
    <xf numFmtId="0" fontId="4" fillId="7" borderId="0" xfId="0" applyFont="1" applyFill="1"/>
    <xf numFmtId="44" fontId="4" fillId="7" borderId="0" xfId="0" applyNumberFormat="1" applyFont="1" applyFill="1"/>
    <xf numFmtId="44" fontId="4" fillId="5" borderId="0" xfId="0" applyNumberFormat="1" applyFont="1" applyFill="1" applyAlignment="1">
      <alignment horizontal="right"/>
    </xf>
    <xf numFmtId="44" fontId="5" fillId="6" borderId="0" xfId="4" applyFont="1" applyFill="1"/>
    <xf numFmtId="44" fontId="4" fillId="6" borderId="0" xfId="0" applyNumberFormat="1" applyFont="1" applyFill="1" applyAlignment="1">
      <alignment horizontal="right"/>
    </xf>
    <xf numFmtId="0" fontId="4" fillId="7" borderId="0" xfId="0" quotePrefix="1" applyFont="1" applyFill="1"/>
    <xf numFmtId="10" fontId="4" fillId="7" borderId="0" xfId="0" applyNumberFormat="1" applyFont="1" applyFill="1"/>
    <xf numFmtId="10" fontId="4" fillId="5" borderId="0" xfId="0" applyNumberFormat="1" applyFont="1" applyFill="1"/>
    <xf numFmtId="10" fontId="4" fillId="6" borderId="0" xfId="0" applyNumberFormat="1" applyFont="1" applyFill="1"/>
    <xf numFmtId="44" fontId="4" fillId="0" borderId="0" xfId="0" applyNumberFormat="1" applyFont="1"/>
    <xf numFmtId="44" fontId="5" fillId="7" borderId="0" xfId="4" applyFont="1" applyFill="1"/>
    <xf numFmtId="0" fontId="4" fillId="8" borderId="0" xfId="0" applyFont="1" applyFill="1"/>
    <xf numFmtId="0" fontId="4" fillId="8" borderId="0" xfId="0" applyFont="1" applyFill="1" applyAlignment="1">
      <alignment horizontal="right"/>
    </xf>
    <xf numFmtId="44" fontId="4" fillId="13" borderId="0" xfId="0" applyNumberFormat="1" applyFont="1" applyFill="1"/>
    <xf numFmtId="44" fontId="5" fillId="0" borderId="0" xfId="4" applyFont="1" applyFill="1"/>
    <xf numFmtId="10" fontId="5" fillId="8" borderId="0" xfId="3" applyNumberFormat="1" applyFont="1" applyFill="1" applyAlignment="1">
      <alignment horizontal="right"/>
    </xf>
    <xf numFmtId="44" fontId="5" fillId="9" borderId="0" xfId="4" applyFont="1" applyFill="1"/>
    <xf numFmtId="44" fontId="5" fillId="13" borderId="0" xfId="4" applyFont="1" applyFill="1"/>
    <xf numFmtId="44" fontId="4" fillId="0" borderId="5" xfId="0" applyNumberFormat="1" applyFont="1" applyBorder="1"/>
    <xf numFmtId="4" fontId="10" fillId="0" borderId="0" xfId="0" applyNumberFormat="1" applyFont="1" applyAlignment="1">
      <alignment horizontal="right"/>
    </xf>
    <xf numFmtId="4" fontId="10" fillId="0" borderId="5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center"/>
    </xf>
    <xf numFmtId="4" fontId="10" fillId="10" borderId="0" xfId="0" applyNumberFormat="1" applyFont="1" applyFill="1" applyAlignment="1">
      <alignment horizontal="center"/>
    </xf>
    <xf numFmtId="44" fontId="10" fillId="12" borderId="0" xfId="2" applyFont="1" applyFill="1"/>
    <xf numFmtId="10" fontId="12" fillId="0" borderId="0" xfId="3" applyNumberFormat="1" applyFont="1" applyFill="1"/>
    <xf numFmtId="3" fontId="10" fillId="0" borderId="0" xfId="0" applyNumberFormat="1" applyFont="1" applyAlignment="1">
      <alignment horizontal="left"/>
    </xf>
    <xf numFmtId="10" fontId="10" fillId="0" borderId="0" xfId="3" applyNumberFormat="1" applyFont="1" applyFill="1" applyAlignment="1">
      <alignment horizontal="left"/>
    </xf>
    <xf numFmtId="4" fontId="10" fillId="12" borderId="1" xfId="0" applyNumberFormat="1" applyFont="1" applyFill="1" applyBorder="1" applyAlignment="1">
      <alignment horizontal="center"/>
    </xf>
    <xf numFmtId="10" fontId="12" fillId="0" borderId="0" xfId="3" applyNumberFormat="1" applyFont="1" applyFill="1" applyAlignment="1">
      <alignment horizontal="left"/>
    </xf>
    <xf numFmtId="4" fontId="10" fillId="0" borderId="1" xfId="0" applyNumberFormat="1" applyFont="1" applyBorder="1" applyAlignment="1">
      <alignment horizontal="center"/>
    </xf>
    <xf numFmtId="15" fontId="10" fillId="0" borderId="0" xfId="0" applyNumberFormat="1" applyFont="1"/>
    <xf numFmtId="44" fontId="10" fillId="0" borderId="0" xfId="2" applyFont="1"/>
    <xf numFmtId="44" fontId="10" fillId="0" borderId="5" xfId="2" applyFont="1" applyBorder="1" applyAlignment="1">
      <alignment horizontal="right"/>
    </xf>
    <xf numFmtId="3" fontId="10" fillId="2" borderId="0" xfId="0" applyNumberFormat="1" applyFont="1" applyFill="1" applyAlignment="1">
      <alignment horizontal="left"/>
    </xf>
    <xf numFmtId="44" fontId="11" fillId="2" borderId="0" xfId="2" applyFont="1" applyFill="1"/>
    <xf numFmtId="4" fontId="11" fillId="2" borderId="0" xfId="0" applyNumberFormat="1" applyFont="1" applyFill="1"/>
    <xf numFmtId="0" fontId="17" fillId="0" borderId="0" xfId="0" applyFont="1"/>
    <xf numFmtId="0" fontId="10" fillId="2" borderId="0" xfId="0" applyFont="1" applyFill="1"/>
    <xf numFmtId="10" fontId="12" fillId="2" borderId="0" xfId="3" applyNumberFormat="1" applyFont="1" applyFill="1"/>
    <xf numFmtId="4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justify" wrapText="1"/>
    </xf>
    <xf numFmtId="0" fontId="13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3" fillId="10" borderId="0" xfId="0" applyFont="1" applyFill="1" applyAlignment="1">
      <alignment horizontal="center" vertical="center" wrapText="1"/>
    </xf>
  </cellXfs>
  <cellStyles count="5">
    <cellStyle name="Comma" xfId="1" builtinId="3"/>
    <cellStyle name="Currency" xfId="2" builtinId="4"/>
    <cellStyle name="Currency 2" xfId="4" xr:uid="{B0568869-8F93-41FE-8179-380592B2D7E2}"/>
    <cellStyle name="Normal" xfId="0" builtinId="0"/>
    <cellStyle name="Percent 2" xfId="3" xr:uid="{E59D31C7-0695-4437-940D-E7C00291E7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868680</xdr:colOff>
      <xdr:row>3</xdr:row>
      <xdr:rowOff>76200</xdr:rowOff>
    </xdr:from>
    <xdr:to>
      <xdr:col>16</xdr:col>
      <xdr:colOff>548640</xdr:colOff>
      <xdr:row>22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13F765-7EEC-4699-9D22-1743D349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4760" y="579120"/>
          <a:ext cx="6042660" cy="3131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803910</xdr:colOff>
      <xdr:row>0</xdr:row>
      <xdr:rowOff>0</xdr:rowOff>
    </xdr:from>
    <xdr:to>
      <xdr:col>6</xdr:col>
      <xdr:colOff>784860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E18A5D2-660D-4049-AC71-92615AA34EAF}"/>
            </a:ext>
          </a:extLst>
        </xdr:cNvPr>
        <xdr:cNvSpPr txBox="1">
          <a:spLocks noChangeArrowheads="1"/>
        </xdr:cNvSpPr>
      </xdr:nvSpPr>
      <xdr:spPr bwMode="auto">
        <a:xfrm>
          <a:off x="2350770" y="0"/>
          <a:ext cx="484251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800" b="0" i="0" strike="noStrike">
              <a:solidFill>
                <a:srgbClr val="000000"/>
              </a:solidFill>
              <a:latin typeface="Arial"/>
              <a:cs typeface="Arial"/>
            </a:rPr>
            <a:t>UNIVERSIDAD PANAMERICANA</a:t>
          </a:r>
        </a:p>
        <a:p>
          <a:pPr algn="ctr" rtl="0">
            <a:defRPr sz="1000"/>
          </a:pPr>
          <a:r>
            <a:rPr lang="es-ES" sz="1600" b="0" i="0" strike="noStrike">
              <a:solidFill>
                <a:srgbClr val="000000"/>
              </a:solidFill>
              <a:latin typeface="Arial"/>
              <a:cs typeface="Arial"/>
            </a:rPr>
            <a:t>CAMPUS BONATERRA</a:t>
          </a:r>
        </a:p>
        <a:p>
          <a:pPr algn="l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7mo. Semestre, Licenciatura en Contaduría Pública</a:t>
          </a:r>
        </a:p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MATERIA:  Impuestos</a:t>
          </a:r>
          <a:r>
            <a:rPr lang="es-ES" sz="1200" b="0" i="0" strike="noStrike" baseline="0">
              <a:solidFill>
                <a:srgbClr val="000000"/>
              </a:solidFill>
              <a:latin typeface="Arial"/>
              <a:cs typeface="Arial"/>
            </a:rPr>
            <a:t> III</a:t>
          </a:r>
          <a:endParaRPr lang="es-E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803910</xdr:colOff>
      <xdr:row>0</xdr:row>
      <xdr:rowOff>0</xdr:rowOff>
    </xdr:from>
    <xdr:to>
      <xdr:col>6</xdr:col>
      <xdr:colOff>784860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F17517C-ACD5-4C6E-8F56-4264230009C0}"/>
            </a:ext>
          </a:extLst>
        </xdr:cNvPr>
        <xdr:cNvSpPr txBox="1">
          <a:spLocks noChangeArrowheads="1"/>
        </xdr:cNvSpPr>
      </xdr:nvSpPr>
      <xdr:spPr bwMode="auto">
        <a:xfrm>
          <a:off x="1588770" y="0"/>
          <a:ext cx="468249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800" b="0" i="0" strike="noStrike">
              <a:solidFill>
                <a:srgbClr val="000000"/>
              </a:solidFill>
              <a:latin typeface="Arial"/>
              <a:cs typeface="Arial"/>
            </a:rPr>
            <a:t>UNIVERSIDAD PANAMERICANA</a:t>
          </a:r>
        </a:p>
        <a:p>
          <a:pPr algn="ctr" rtl="0">
            <a:defRPr sz="1000"/>
          </a:pPr>
          <a:r>
            <a:rPr lang="es-ES" sz="1600" b="0" i="0" strike="noStrike">
              <a:solidFill>
                <a:srgbClr val="000000"/>
              </a:solidFill>
              <a:latin typeface="Arial"/>
              <a:cs typeface="Arial"/>
            </a:rPr>
            <a:t>CAMPUS BONATERRA</a:t>
          </a:r>
        </a:p>
        <a:p>
          <a:pPr algn="l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Calibri"/>
            </a:rPr>
            <a:t>7mo. Semestre, Licenciatura en Contaduría Pública</a:t>
          </a:r>
        </a:p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MATERIA:  Impuestos</a:t>
          </a:r>
          <a:r>
            <a:rPr lang="es-ES" sz="1200" b="0" i="0" strike="noStrike" baseline="0">
              <a:solidFill>
                <a:srgbClr val="000000"/>
              </a:solidFill>
              <a:latin typeface="Arial"/>
              <a:cs typeface="Arial"/>
            </a:rPr>
            <a:t> III</a:t>
          </a:r>
          <a:endParaRPr lang="es-E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293370</xdr:colOff>
      <xdr:row>0</xdr:row>
      <xdr:rowOff>0</xdr:rowOff>
    </xdr:from>
    <xdr:to>
      <xdr:col>7</xdr:col>
      <xdr:colOff>367676</xdr:colOff>
      <xdr:row>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2289815-5D25-4EF2-9963-5BAEF7F06313}"/>
            </a:ext>
          </a:extLst>
        </xdr:cNvPr>
        <xdr:cNvSpPr txBox="1">
          <a:spLocks noChangeArrowheads="1"/>
        </xdr:cNvSpPr>
      </xdr:nvSpPr>
      <xdr:spPr bwMode="auto">
        <a:xfrm>
          <a:off x="1863090" y="0"/>
          <a:ext cx="3998606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800" b="0" i="0" strike="noStrike">
              <a:solidFill>
                <a:srgbClr val="000000"/>
              </a:solidFill>
              <a:latin typeface="Arial"/>
              <a:cs typeface="Arial"/>
            </a:rPr>
            <a:t>INSTITUTO</a:t>
          </a:r>
          <a:r>
            <a:rPr lang="es-ES" sz="1800" b="0" i="0" strike="noStrike" baseline="0">
              <a:solidFill>
                <a:srgbClr val="000000"/>
              </a:solidFill>
              <a:latin typeface="Arial"/>
              <a:cs typeface="Arial"/>
            </a:rPr>
            <a:t> DE POSGRADOS</a:t>
          </a:r>
          <a:endParaRPr lang="es-ES" sz="1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600" b="0" i="0" strike="noStrike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es-ES" sz="1600" b="0" i="0" strike="noStrike" baseline="0">
              <a:solidFill>
                <a:srgbClr val="000000"/>
              </a:solidFill>
              <a:latin typeface="Arial"/>
              <a:cs typeface="Arial"/>
            </a:rPr>
            <a:t> ESPECIALIDADES</a:t>
          </a:r>
          <a:endParaRPr lang="es-ES" sz="16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MÓDULO:  ISR SUELDOS Y SALARIOS</a:t>
          </a: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29633</xdr:colOff>
      <xdr:row>32</xdr:row>
      <xdr:rowOff>137160</xdr:rowOff>
    </xdr:from>
    <xdr:to>
      <xdr:col>16</xdr:col>
      <xdr:colOff>17356</xdr:colOff>
      <xdr:row>48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531309-F72E-421E-BA43-2194CB38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9433" y="6216227"/>
          <a:ext cx="6396990" cy="2821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49954</xdr:colOff>
      <xdr:row>48</xdr:row>
      <xdr:rowOff>46567</xdr:rowOff>
    </xdr:from>
    <xdr:to>
      <xdr:col>16</xdr:col>
      <xdr:colOff>179494</xdr:colOff>
      <xdr:row>71</xdr:row>
      <xdr:rowOff>108373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B3D416A-F8CE-46DC-81AC-7B195AB9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9754" y="9105900"/>
          <a:ext cx="6538807" cy="4151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50799</xdr:colOff>
      <xdr:row>21</xdr:row>
      <xdr:rowOff>76201</xdr:rowOff>
    </xdr:from>
    <xdr:to>
      <xdr:col>15</xdr:col>
      <xdr:colOff>617219</xdr:colOff>
      <xdr:row>27</xdr:row>
      <xdr:rowOff>74508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7F0A19E-F983-4C09-9D01-23D95E8FF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599" y="4106334"/>
          <a:ext cx="6188287" cy="1065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660A0-4395-44C9-AA34-1AE3CACEAA9D}">
  <dimension ref="B2:H27"/>
  <sheetViews>
    <sheetView topLeftCell="A7" workbookViewId="0">
      <selection activeCell="B23" sqref="B23"/>
    </sheetView>
  </sheetViews>
  <sheetFormatPr defaultRowHeight="13.2" x14ac:dyDescent="0.25"/>
  <cols>
    <col min="1" max="1" width="8.88671875" style="1"/>
    <col min="2" max="2" width="38.21875" style="1" customWidth="1"/>
    <col min="3" max="7" width="12.77734375" style="1" customWidth="1"/>
    <col min="8" max="16384" width="8.88671875" style="1"/>
  </cols>
  <sheetData>
    <row r="2" spans="2:8" x14ac:dyDescent="0.25">
      <c r="B2" s="118" t="s">
        <v>0</v>
      </c>
      <c r="C2" s="118"/>
      <c r="D2" s="118"/>
      <c r="E2" s="118"/>
      <c r="F2" s="118"/>
      <c r="G2" s="118"/>
      <c r="H2" s="118"/>
    </row>
    <row r="3" spans="2:8" x14ac:dyDescent="0.25">
      <c r="B3" s="119"/>
      <c r="C3" s="119"/>
      <c r="D3" s="119"/>
      <c r="E3" s="119"/>
      <c r="F3" s="119"/>
      <c r="G3" s="119"/>
      <c r="H3" s="119"/>
    </row>
    <row r="4" spans="2:8" x14ac:dyDescent="0.25">
      <c r="B4" s="36"/>
      <c r="C4" s="36"/>
      <c r="D4" s="36"/>
      <c r="E4" s="36"/>
      <c r="F4" s="36"/>
      <c r="G4" s="36"/>
      <c r="H4" s="36"/>
    </row>
    <row r="5" spans="2:8" x14ac:dyDescent="0.25">
      <c r="B5" s="1" t="s">
        <v>1</v>
      </c>
    </row>
    <row r="7" spans="2:8" x14ac:dyDescent="0.25">
      <c r="B7" s="2" t="s">
        <v>2</v>
      </c>
      <c r="C7" s="3">
        <v>7000</v>
      </c>
      <c r="D7" s="4" t="s">
        <v>20</v>
      </c>
      <c r="E7" s="5"/>
      <c r="F7" s="5"/>
      <c r="G7" s="6"/>
    </row>
    <row r="8" spans="2:8" x14ac:dyDescent="0.25">
      <c r="B8" s="2" t="s">
        <v>3</v>
      </c>
      <c r="C8" s="3">
        <v>3000</v>
      </c>
      <c r="D8" s="4" t="s">
        <v>21</v>
      </c>
      <c r="E8" s="5"/>
      <c r="F8" s="5"/>
      <c r="G8" s="6"/>
    </row>
    <row r="9" spans="2:8" x14ac:dyDescent="0.25">
      <c r="B9" s="2" t="s">
        <v>4</v>
      </c>
      <c r="C9" s="3">
        <v>1400</v>
      </c>
      <c r="D9" s="4" t="s">
        <v>22</v>
      </c>
      <c r="E9" s="5"/>
      <c r="F9" s="5"/>
      <c r="G9" s="6"/>
    </row>
    <row r="10" spans="2:8" x14ac:dyDescent="0.25">
      <c r="B10" s="7" t="s">
        <v>5</v>
      </c>
      <c r="C10" s="8">
        <v>1000</v>
      </c>
      <c r="D10" s="9" t="s">
        <v>21</v>
      </c>
      <c r="E10" s="10"/>
      <c r="F10" s="10"/>
      <c r="G10" s="11"/>
    </row>
    <row r="12" spans="2:8" x14ac:dyDescent="0.25">
      <c r="B12" s="12" t="s">
        <v>6</v>
      </c>
      <c r="C12" s="12" t="s">
        <v>7</v>
      </c>
      <c r="D12" s="12" t="s">
        <v>8</v>
      </c>
      <c r="E12" s="12" t="s">
        <v>9</v>
      </c>
      <c r="F12" s="12" t="s">
        <v>10</v>
      </c>
    </row>
    <row r="13" spans="2:8" x14ac:dyDescent="0.25">
      <c r="B13" s="13" t="s">
        <v>11</v>
      </c>
      <c r="C13" s="39">
        <f>+C7</f>
        <v>7000</v>
      </c>
      <c r="D13" s="14">
        <f>+C8</f>
        <v>3000</v>
      </c>
      <c r="E13" s="14">
        <f>+C9</f>
        <v>1400</v>
      </c>
      <c r="F13" s="14">
        <f>+C10</f>
        <v>1000</v>
      </c>
      <c r="H13" s="15" t="s">
        <v>23</v>
      </c>
    </row>
    <row r="14" spans="2:8" x14ac:dyDescent="0.25">
      <c r="B14" s="16" t="s">
        <v>12</v>
      </c>
      <c r="C14" s="14">
        <v>5470.93</v>
      </c>
      <c r="D14" s="14">
        <v>2699.41</v>
      </c>
      <c r="E14" s="17">
        <v>1259.73</v>
      </c>
      <c r="F14" s="18">
        <v>318.01</v>
      </c>
      <c r="H14" s="1" t="s">
        <v>51</v>
      </c>
    </row>
    <row r="15" spans="2:8" x14ac:dyDescent="0.25">
      <c r="B15" s="13" t="s">
        <v>13</v>
      </c>
      <c r="C15" s="14">
        <f>+C13-C14</f>
        <v>1529.0699999999997</v>
      </c>
      <c r="D15" s="14">
        <f>+D13-D14</f>
        <v>300.59000000000015</v>
      </c>
      <c r="E15" s="14">
        <f>+E13-E14</f>
        <v>140.26999999999998</v>
      </c>
      <c r="F15" s="14">
        <f>+F13-F14</f>
        <v>681.99</v>
      </c>
      <c r="H15" s="19"/>
    </row>
    <row r="16" spans="2:8" x14ac:dyDescent="0.25">
      <c r="B16" s="20" t="s">
        <v>14</v>
      </c>
      <c r="C16" s="21">
        <v>0.10879999999999999</v>
      </c>
      <c r="D16" s="21">
        <v>0.10879999999999999</v>
      </c>
      <c r="E16" s="21">
        <v>0.10879999999999999</v>
      </c>
      <c r="F16" s="21">
        <v>6.4000000000000001E-2</v>
      </c>
      <c r="H16" s="19"/>
    </row>
    <row r="17" spans="2:8" x14ac:dyDescent="0.25">
      <c r="B17" s="22" t="s">
        <v>15</v>
      </c>
      <c r="C17" s="14">
        <f>+C15*C16</f>
        <v>166.36281599999995</v>
      </c>
      <c r="D17" s="14">
        <f t="shared" ref="D17:E17" si="0">+D15*D16</f>
        <v>32.704192000000013</v>
      </c>
      <c r="E17" s="14">
        <f t="shared" si="0"/>
        <v>15.261375999999997</v>
      </c>
      <c r="F17" s="14">
        <f>+F15*F16</f>
        <v>43.647359999999999</v>
      </c>
      <c r="H17" s="23"/>
    </row>
    <row r="18" spans="2:8" x14ac:dyDescent="0.25">
      <c r="B18" s="20" t="s">
        <v>16</v>
      </c>
      <c r="C18" s="14">
        <v>321.26</v>
      </c>
      <c r="D18" s="17">
        <v>158.55000000000001</v>
      </c>
      <c r="E18" s="18">
        <v>73.989999999999995</v>
      </c>
      <c r="F18" s="18">
        <v>6.15</v>
      </c>
    </row>
    <row r="19" spans="2:8" x14ac:dyDescent="0.25">
      <c r="B19" s="22" t="s">
        <v>17</v>
      </c>
      <c r="C19" s="14">
        <f>+C17+C18</f>
        <v>487.62281599999994</v>
      </c>
      <c r="D19" s="14">
        <f t="shared" ref="D19:E19" si="1">+D17+D18</f>
        <v>191.25419200000002</v>
      </c>
      <c r="E19" s="14">
        <f t="shared" si="1"/>
        <v>89.251375999999993</v>
      </c>
      <c r="F19" s="14">
        <f>+F17+F18</f>
        <v>49.797359999999998</v>
      </c>
    </row>
    <row r="20" spans="2:8" x14ac:dyDescent="0.25">
      <c r="B20" s="16" t="s">
        <v>18</v>
      </c>
      <c r="C20" s="14">
        <v>-253.54</v>
      </c>
      <c r="D20" s="17">
        <v>-145.35</v>
      </c>
      <c r="E20" s="18">
        <v>-67.83</v>
      </c>
      <c r="F20" s="18">
        <v>-200.7</v>
      </c>
    </row>
    <row r="21" spans="2:8" x14ac:dyDescent="0.25">
      <c r="B21" s="13" t="s">
        <v>19</v>
      </c>
      <c r="C21" s="24">
        <f>+C19+C20</f>
        <v>234.08281599999995</v>
      </c>
      <c r="D21" s="24">
        <f>+D19+D20</f>
        <v>45.904192000000023</v>
      </c>
      <c r="E21" s="24">
        <f>+E19+E20</f>
        <v>21.421375999999995</v>
      </c>
      <c r="F21" s="24">
        <f>+F19+F20</f>
        <v>-150.90263999999999</v>
      </c>
      <c r="G21" s="23"/>
      <c r="H21" s="23"/>
    </row>
    <row r="24" spans="2:8" x14ac:dyDescent="0.25">
      <c r="B24" s="1" t="s">
        <v>112</v>
      </c>
    </row>
    <row r="25" spans="2:8" x14ac:dyDescent="0.25">
      <c r="B25" s="1" t="s">
        <v>113</v>
      </c>
    </row>
    <row r="26" spans="2:8" x14ac:dyDescent="0.25">
      <c r="B26" s="1" t="s">
        <v>114</v>
      </c>
    </row>
    <row r="27" spans="2:8" x14ac:dyDescent="0.25">
      <c r="B27" s="1" t="s">
        <v>11</v>
      </c>
    </row>
  </sheetData>
  <mergeCells count="2">
    <mergeCell ref="B2:H2"/>
    <mergeCell ref="B3:H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06AED-C468-4B4F-B506-2712F325CD9C}">
  <dimension ref="A1:L101"/>
  <sheetViews>
    <sheetView topLeftCell="A57" zoomScale="130" zoomScaleNormal="130" workbookViewId="0">
      <selection activeCell="D97" sqref="D97"/>
    </sheetView>
  </sheetViews>
  <sheetFormatPr defaultColWidth="11.44140625" defaultRowHeight="13.2" x14ac:dyDescent="0.25"/>
  <cols>
    <col min="1" max="1" width="22.5546875" style="1" customWidth="1"/>
    <col min="2" max="2" width="13.44140625" style="1" customWidth="1"/>
    <col min="3" max="3" width="12.6640625" style="1" customWidth="1"/>
    <col min="4" max="4" width="17.109375" style="1" customWidth="1"/>
    <col min="5" max="5" width="14.109375" style="1" customWidth="1"/>
    <col min="6" max="6" width="13.5546875" style="1" customWidth="1"/>
    <col min="7" max="7" width="18.33203125" style="1" customWidth="1"/>
    <col min="8" max="8" width="13.44140625" style="1" customWidth="1"/>
    <col min="9" max="9" width="13" style="1" customWidth="1"/>
    <col min="10" max="256" width="11.44140625" style="1"/>
    <col min="257" max="257" width="22.5546875" style="1" customWidth="1"/>
    <col min="258" max="258" width="13.44140625" style="1" customWidth="1"/>
    <col min="259" max="259" width="12.6640625" style="1" customWidth="1"/>
    <col min="260" max="260" width="17.109375" style="1" customWidth="1"/>
    <col min="261" max="261" width="14.109375" style="1" customWidth="1"/>
    <col min="262" max="262" width="13.5546875" style="1" customWidth="1"/>
    <col min="263" max="263" width="18.33203125" style="1" customWidth="1"/>
    <col min="264" max="264" width="13.44140625" style="1" customWidth="1"/>
    <col min="265" max="265" width="13" style="1" customWidth="1"/>
    <col min="266" max="512" width="11.44140625" style="1"/>
    <col min="513" max="513" width="22.5546875" style="1" customWidth="1"/>
    <col min="514" max="514" width="13.44140625" style="1" customWidth="1"/>
    <col min="515" max="515" width="12.6640625" style="1" customWidth="1"/>
    <col min="516" max="516" width="17.109375" style="1" customWidth="1"/>
    <col min="517" max="517" width="14.109375" style="1" customWidth="1"/>
    <col min="518" max="518" width="13.5546875" style="1" customWidth="1"/>
    <col min="519" max="519" width="18.33203125" style="1" customWidth="1"/>
    <col min="520" max="520" width="13.44140625" style="1" customWidth="1"/>
    <col min="521" max="521" width="13" style="1" customWidth="1"/>
    <col min="522" max="768" width="11.44140625" style="1"/>
    <col min="769" max="769" width="22.5546875" style="1" customWidth="1"/>
    <col min="770" max="770" width="13.44140625" style="1" customWidth="1"/>
    <col min="771" max="771" width="12.6640625" style="1" customWidth="1"/>
    <col min="772" max="772" width="17.109375" style="1" customWidth="1"/>
    <col min="773" max="773" width="14.109375" style="1" customWidth="1"/>
    <col min="774" max="774" width="13.5546875" style="1" customWidth="1"/>
    <col min="775" max="775" width="18.33203125" style="1" customWidth="1"/>
    <col min="776" max="776" width="13.44140625" style="1" customWidth="1"/>
    <col min="777" max="777" width="13" style="1" customWidth="1"/>
    <col min="778" max="1024" width="11.44140625" style="1"/>
    <col min="1025" max="1025" width="22.5546875" style="1" customWidth="1"/>
    <col min="1026" max="1026" width="13.44140625" style="1" customWidth="1"/>
    <col min="1027" max="1027" width="12.6640625" style="1" customWidth="1"/>
    <col min="1028" max="1028" width="17.109375" style="1" customWidth="1"/>
    <col min="1029" max="1029" width="14.109375" style="1" customWidth="1"/>
    <col min="1030" max="1030" width="13.5546875" style="1" customWidth="1"/>
    <col min="1031" max="1031" width="18.33203125" style="1" customWidth="1"/>
    <col min="1032" max="1032" width="13.44140625" style="1" customWidth="1"/>
    <col min="1033" max="1033" width="13" style="1" customWidth="1"/>
    <col min="1034" max="1280" width="11.44140625" style="1"/>
    <col min="1281" max="1281" width="22.5546875" style="1" customWidth="1"/>
    <col min="1282" max="1282" width="13.44140625" style="1" customWidth="1"/>
    <col min="1283" max="1283" width="12.6640625" style="1" customWidth="1"/>
    <col min="1284" max="1284" width="17.109375" style="1" customWidth="1"/>
    <col min="1285" max="1285" width="14.109375" style="1" customWidth="1"/>
    <col min="1286" max="1286" width="13.5546875" style="1" customWidth="1"/>
    <col min="1287" max="1287" width="18.33203125" style="1" customWidth="1"/>
    <col min="1288" max="1288" width="13.44140625" style="1" customWidth="1"/>
    <col min="1289" max="1289" width="13" style="1" customWidth="1"/>
    <col min="1290" max="1536" width="11.44140625" style="1"/>
    <col min="1537" max="1537" width="22.5546875" style="1" customWidth="1"/>
    <col min="1538" max="1538" width="13.44140625" style="1" customWidth="1"/>
    <col min="1539" max="1539" width="12.6640625" style="1" customWidth="1"/>
    <col min="1540" max="1540" width="17.109375" style="1" customWidth="1"/>
    <col min="1541" max="1541" width="14.109375" style="1" customWidth="1"/>
    <col min="1542" max="1542" width="13.5546875" style="1" customWidth="1"/>
    <col min="1543" max="1543" width="18.33203125" style="1" customWidth="1"/>
    <col min="1544" max="1544" width="13.44140625" style="1" customWidth="1"/>
    <col min="1545" max="1545" width="13" style="1" customWidth="1"/>
    <col min="1546" max="1792" width="11.44140625" style="1"/>
    <col min="1793" max="1793" width="22.5546875" style="1" customWidth="1"/>
    <col min="1794" max="1794" width="13.44140625" style="1" customWidth="1"/>
    <col min="1795" max="1795" width="12.6640625" style="1" customWidth="1"/>
    <col min="1796" max="1796" width="17.109375" style="1" customWidth="1"/>
    <col min="1797" max="1797" width="14.109375" style="1" customWidth="1"/>
    <col min="1798" max="1798" width="13.5546875" style="1" customWidth="1"/>
    <col min="1799" max="1799" width="18.33203125" style="1" customWidth="1"/>
    <col min="1800" max="1800" width="13.44140625" style="1" customWidth="1"/>
    <col min="1801" max="1801" width="13" style="1" customWidth="1"/>
    <col min="1802" max="2048" width="11.44140625" style="1"/>
    <col min="2049" max="2049" width="22.5546875" style="1" customWidth="1"/>
    <col min="2050" max="2050" width="13.44140625" style="1" customWidth="1"/>
    <col min="2051" max="2051" width="12.6640625" style="1" customWidth="1"/>
    <col min="2052" max="2052" width="17.109375" style="1" customWidth="1"/>
    <col min="2053" max="2053" width="14.109375" style="1" customWidth="1"/>
    <col min="2054" max="2054" width="13.5546875" style="1" customWidth="1"/>
    <col min="2055" max="2055" width="18.33203125" style="1" customWidth="1"/>
    <col min="2056" max="2056" width="13.44140625" style="1" customWidth="1"/>
    <col min="2057" max="2057" width="13" style="1" customWidth="1"/>
    <col min="2058" max="2304" width="11.44140625" style="1"/>
    <col min="2305" max="2305" width="22.5546875" style="1" customWidth="1"/>
    <col min="2306" max="2306" width="13.44140625" style="1" customWidth="1"/>
    <col min="2307" max="2307" width="12.6640625" style="1" customWidth="1"/>
    <col min="2308" max="2308" width="17.109375" style="1" customWidth="1"/>
    <col min="2309" max="2309" width="14.109375" style="1" customWidth="1"/>
    <col min="2310" max="2310" width="13.5546875" style="1" customWidth="1"/>
    <col min="2311" max="2311" width="18.33203125" style="1" customWidth="1"/>
    <col min="2312" max="2312" width="13.44140625" style="1" customWidth="1"/>
    <col min="2313" max="2313" width="13" style="1" customWidth="1"/>
    <col min="2314" max="2560" width="11.44140625" style="1"/>
    <col min="2561" max="2561" width="22.5546875" style="1" customWidth="1"/>
    <col min="2562" max="2562" width="13.44140625" style="1" customWidth="1"/>
    <col min="2563" max="2563" width="12.6640625" style="1" customWidth="1"/>
    <col min="2564" max="2564" width="17.109375" style="1" customWidth="1"/>
    <col min="2565" max="2565" width="14.109375" style="1" customWidth="1"/>
    <col min="2566" max="2566" width="13.5546875" style="1" customWidth="1"/>
    <col min="2567" max="2567" width="18.33203125" style="1" customWidth="1"/>
    <col min="2568" max="2568" width="13.44140625" style="1" customWidth="1"/>
    <col min="2569" max="2569" width="13" style="1" customWidth="1"/>
    <col min="2570" max="2816" width="11.44140625" style="1"/>
    <col min="2817" max="2817" width="22.5546875" style="1" customWidth="1"/>
    <col min="2818" max="2818" width="13.44140625" style="1" customWidth="1"/>
    <col min="2819" max="2819" width="12.6640625" style="1" customWidth="1"/>
    <col min="2820" max="2820" width="17.109375" style="1" customWidth="1"/>
    <col min="2821" max="2821" width="14.109375" style="1" customWidth="1"/>
    <col min="2822" max="2822" width="13.5546875" style="1" customWidth="1"/>
    <col min="2823" max="2823" width="18.33203125" style="1" customWidth="1"/>
    <col min="2824" max="2824" width="13.44140625" style="1" customWidth="1"/>
    <col min="2825" max="2825" width="13" style="1" customWidth="1"/>
    <col min="2826" max="3072" width="11.44140625" style="1"/>
    <col min="3073" max="3073" width="22.5546875" style="1" customWidth="1"/>
    <col min="3074" max="3074" width="13.44140625" style="1" customWidth="1"/>
    <col min="3075" max="3075" width="12.6640625" style="1" customWidth="1"/>
    <col min="3076" max="3076" width="17.109375" style="1" customWidth="1"/>
    <col min="3077" max="3077" width="14.109375" style="1" customWidth="1"/>
    <col min="3078" max="3078" width="13.5546875" style="1" customWidth="1"/>
    <col min="3079" max="3079" width="18.33203125" style="1" customWidth="1"/>
    <col min="3080" max="3080" width="13.44140625" style="1" customWidth="1"/>
    <col min="3081" max="3081" width="13" style="1" customWidth="1"/>
    <col min="3082" max="3328" width="11.44140625" style="1"/>
    <col min="3329" max="3329" width="22.5546875" style="1" customWidth="1"/>
    <col min="3330" max="3330" width="13.44140625" style="1" customWidth="1"/>
    <col min="3331" max="3331" width="12.6640625" style="1" customWidth="1"/>
    <col min="3332" max="3332" width="17.109375" style="1" customWidth="1"/>
    <col min="3333" max="3333" width="14.109375" style="1" customWidth="1"/>
    <col min="3334" max="3334" width="13.5546875" style="1" customWidth="1"/>
    <col min="3335" max="3335" width="18.33203125" style="1" customWidth="1"/>
    <col min="3336" max="3336" width="13.44140625" style="1" customWidth="1"/>
    <col min="3337" max="3337" width="13" style="1" customWidth="1"/>
    <col min="3338" max="3584" width="11.44140625" style="1"/>
    <col min="3585" max="3585" width="22.5546875" style="1" customWidth="1"/>
    <col min="3586" max="3586" width="13.44140625" style="1" customWidth="1"/>
    <col min="3587" max="3587" width="12.6640625" style="1" customWidth="1"/>
    <col min="3588" max="3588" width="17.109375" style="1" customWidth="1"/>
    <col min="3589" max="3589" width="14.109375" style="1" customWidth="1"/>
    <col min="3590" max="3590" width="13.5546875" style="1" customWidth="1"/>
    <col min="3591" max="3591" width="18.33203125" style="1" customWidth="1"/>
    <col min="3592" max="3592" width="13.44140625" style="1" customWidth="1"/>
    <col min="3593" max="3593" width="13" style="1" customWidth="1"/>
    <col min="3594" max="3840" width="11.44140625" style="1"/>
    <col min="3841" max="3841" width="22.5546875" style="1" customWidth="1"/>
    <col min="3842" max="3842" width="13.44140625" style="1" customWidth="1"/>
    <col min="3843" max="3843" width="12.6640625" style="1" customWidth="1"/>
    <col min="3844" max="3844" width="17.109375" style="1" customWidth="1"/>
    <col min="3845" max="3845" width="14.109375" style="1" customWidth="1"/>
    <col min="3846" max="3846" width="13.5546875" style="1" customWidth="1"/>
    <col min="3847" max="3847" width="18.33203125" style="1" customWidth="1"/>
    <col min="3848" max="3848" width="13.44140625" style="1" customWidth="1"/>
    <col min="3849" max="3849" width="13" style="1" customWidth="1"/>
    <col min="3850" max="4096" width="11.44140625" style="1"/>
    <col min="4097" max="4097" width="22.5546875" style="1" customWidth="1"/>
    <col min="4098" max="4098" width="13.44140625" style="1" customWidth="1"/>
    <col min="4099" max="4099" width="12.6640625" style="1" customWidth="1"/>
    <col min="4100" max="4100" width="17.109375" style="1" customWidth="1"/>
    <col min="4101" max="4101" width="14.109375" style="1" customWidth="1"/>
    <col min="4102" max="4102" width="13.5546875" style="1" customWidth="1"/>
    <col min="4103" max="4103" width="18.33203125" style="1" customWidth="1"/>
    <col min="4104" max="4104" width="13.44140625" style="1" customWidth="1"/>
    <col min="4105" max="4105" width="13" style="1" customWidth="1"/>
    <col min="4106" max="4352" width="11.44140625" style="1"/>
    <col min="4353" max="4353" width="22.5546875" style="1" customWidth="1"/>
    <col min="4354" max="4354" width="13.44140625" style="1" customWidth="1"/>
    <col min="4355" max="4355" width="12.6640625" style="1" customWidth="1"/>
    <col min="4356" max="4356" width="17.109375" style="1" customWidth="1"/>
    <col min="4357" max="4357" width="14.109375" style="1" customWidth="1"/>
    <col min="4358" max="4358" width="13.5546875" style="1" customWidth="1"/>
    <col min="4359" max="4359" width="18.33203125" style="1" customWidth="1"/>
    <col min="4360" max="4360" width="13.44140625" style="1" customWidth="1"/>
    <col min="4361" max="4361" width="13" style="1" customWidth="1"/>
    <col min="4362" max="4608" width="11.44140625" style="1"/>
    <col min="4609" max="4609" width="22.5546875" style="1" customWidth="1"/>
    <col min="4610" max="4610" width="13.44140625" style="1" customWidth="1"/>
    <col min="4611" max="4611" width="12.6640625" style="1" customWidth="1"/>
    <col min="4612" max="4612" width="17.109375" style="1" customWidth="1"/>
    <col min="4613" max="4613" width="14.109375" style="1" customWidth="1"/>
    <col min="4614" max="4614" width="13.5546875" style="1" customWidth="1"/>
    <col min="4615" max="4615" width="18.33203125" style="1" customWidth="1"/>
    <col min="4616" max="4616" width="13.44140625" style="1" customWidth="1"/>
    <col min="4617" max="4617" width="13" style="1" customWidth="1"/>
    <col min="4618" max="4864" width="11.44140625" style="1"/>
    <col min="4865" max="4865" width="22.5546875" style="1" customWidth="1"/>
    <col min="4866" max="4866" width="13.44140625" style="1" customWidth="1"/>
    <col min="4867" max="4867" width="12.6640625" style="1" customWidth="1"/>
    <col min="4868" max="4868" width="17.109375" style="1" customWidth="1"/>
    <col min="4869" max="4869" width="14.109375" style="1" customWidth="1"/>
    <col min="4870" max="4870" width="13.5546875" style="1" customWidth="1"/>
    <col min="4871" max="4871" width="18.33203125" style="1" customWidth="1"/>
    <col min="4872" max="4872" width="13.44140625" style="1" customWidth="1"/>
    <col min="4873" max="4873" width="13" style="1" customWidth="1"/>
    <col min="4874" max="5120" width="11.44140625" style="1"/>
    <col min="5121" max="5121" width="22.5546875" style="1" customWidth="1"/>
    <col min="5122" max="5122" width="13.44140625" style="1" customWidth="1"/>
    <col min="5123" max="5123" width="12.6640625" style="1" customWidth="1"/>
    <col min="5124" max="5124" width="17.109375" style="1" customWidth="1"/>
    <col min="5125" max="5125" width="14.109375" style="1" customWidth="1"/>
    <col min="5126" max="5126" width="13.5546875" style="1" customWidth="1"/>
    <col min="5127" max="5127" width="18.33203125" style="1" customWidth="1"/>
    <col min="5128" max="5128" width="13.44140625" style="1" customWidth="1"/>
    <col min="5129" max="5129" width="13" style="1" customWidth="1"/>
    <col min="5130" max="5376" width="11.44140625" style="1"/>
    <col min="5377" max="5377" width="22.5546875" style="1" customWidth="1"/>
    <col min="5378" max="5378" width="13.44140625" style="1" customWidth="1"/>
    <col min="5379" max="5379" width="12.6640625" style="1" customWidth="1"/>
    <col min="5380" max="5380" width="17.109375" style="1" customWidth="1"/>
    <col min="5381" max="5381" width="14.109375" style="1" customWidth="1"/>
    <col min="5382" max="5382" width="13.5546875" style="1" customWidth="1"/>
    <col min="5383" max="5383" width="18.33203125" style="1" customWidth="1"/>
    <col min="5384" max="5384" width="13.44140625" style="1" customWidth="1"/>
    <col min="5385" max="5385" width="13" style="1" customWidth="1"/>
    <col min="5386" max="5632" width="11.44140625" style="1"/>
    <col min="5633" max="5633" width="22.5546875" style="1" customWidth="1"/>
    <col min="5634" max="5634" width="13.44140625" style="1" customWidth="1"/>
    <col min="5635" max="5635" width="12.6640625" style="1" customWidth="1"/>
    <col min="5636" max="5636" width="17.109375" style="1" customWidth="1"/>
    <col min="5637" max="5637" width="14.109375" style="1" customWidth="1"/>
    <col min="5638" max="5638" width="13.5546875" style="1" customWidth="1"/>
    <col min="5639" max="5639" width="18.33203125" style="1" customWidth="1"/>
    <col min="5640" max="5640" width="13.44140625" style="1" customWidth="1"/>
    <col min="5641" max="5641" width="13" style="1" customWidth="1"/>
    <col min="5642" max="5888" width="11.44140625" style="1"/>
    <col min="5889" max="5889" width="22.5546875" style="1" customWidth="1"/>
    <col min="5890" max="5890" width="13.44140625" style="1" customWidth="1"/>
    <col min="5891" max="5891" width="12.6640625" style="1" customWidth="1"/>
    <col min="5892" max="5892" width="17.109375" style="1" customWidth="1"/>
    <col min="5893" max="5893" width="14.109375" style="1" customWidth="1"/>
    <col min="5894" max="5894" width="13.5546875" style="1" customWidth="1"/>
    <col min="5895" max="5895" width="18.33203125" style="1" customWidth="1"/>
    <col min="5896" max="5896" width="13.44140625" style="1" customWidth="1"/>
    <col min="5897" max="5897" width="13" style="1" customWidth="1"/>
    <col min="5898" max="6144" width="11.44140625" style="1"/>
    <col min="6145" max="6145" width="22.5546875" style="1" customWidth="1"/>
    <col min="6146" max="6146" width="13.44140625" style="1" customWidth="1"/>
    <col min="6147" max="6147" width="12.6640625" style="1" customWidth="1"/>
    <col min="6148" max="6148" width="17.109375" style="1" customWidth="1"/>
    <col min="6149" max="6149" width="14.109375" style="1" customWidth="1"/>
    <col min="6150" max="6150" width="13.5546875" style="1" customWidth="1"/>
    <col min="6151" max="6151" width="18.33203125" style="1" customWidth="1"/>
    <col min="6152" max="6152" width="13.44140625" style="1" customWidth="1"/>
    <col min="6153" max="6153" width="13" style="1" customWidth="1"/>
    <col min="6154" max="6400" width="11.44140625" style="1"/>
    <col min="6401" max="6401" width="22.5546875" style="1" customWidth="1"/>
    <col min="6402" max="6402" width="13.44140625" style="1" customWidth="1"/>
    <col min="6403" max="6403" width="12.6640625" style="1" customWidth="1"/>
    <col min="6404" max="6404" width="17.109375" style="1" customWidth="1"/>
    <col min="6405" max="6405" width="14.109375" style="1" customWidth="1"/>
    <col min="6406" max="6406" width="13.5546875" style="1" customWidth="1"/>
    <col min="6407" max="6407" width="18.33203125" style="1" customWidth="1"/>
    <col min="6408" max="6408" width="13.44140625" style="1" customWidth="1"/>
    <col min="6409" max="6409" width="13" style="1" customWidth="1"/>
    <col min="6410" max="6656" width="11.44140625" style="1"/>
    <col min="6657" max="6657" width="22.5546875" style="1" customWidth="1"/>
    <col min="6658" max="6658" width="13.44140625" style="1" customWidth="1"/>
    <col min="6659" max="6659" width="12.6640625" style="1" customWidth="1"/>
    <col min="6660" max="6660" width="17.109375" style="1" customWidth="1"/>
    <col min="6661" max="6661" width="14.109375" style="1" customWidth="1"/>
    <col min="6662" max="6662" width="13.5546875" style="1" customWidth="1"/>
    <col min="6663" max="6663" width="18.33203125" style="1" customWidth="1"/>
    <col min="6664" max="6664" width="13.44140625" style="1" customWidth="1"/>
    <col min="6665" max="6665" width="13" style="1" customWidth="1"/>
    <col min="6666" max="6912" width="11.44140625" style="1"/>
    <col min="6913" max="6913" width="22.5546875" style="1" customWidth="1"/>
    <col min="6914" max="6914" width="13.44140625" style="1" customWidth="1"/>
    <col min="6915" max="6915" width="12.6640625" style="1" customWidth="1"/>
    <col min="6916" max="6916" width="17.109375" style="1" customWidth="1"/>
    <col min="6917" max="6917" width="14.109375" style="1" customWidth="1"/>
    <col min="6918" max="6918" width="13.5546875" style="1" customWidth="1"/>
    <col min="6919" max="6919" width="18.33203125" style="1" customWidth="1"/>
    <col min="6920" max="6920" width="13.44140625" style="1" customWidth="1"/>
    <col min="6921" max="6921" width="13" style="1" customWidth="1"/>
    <col min="6922" max="7168" width="11.44140625" style="1"/>
    <col min="7169" max="7169" width="22.5546875" style="1" customWidth="1"/>
    <col min="7170" max="7170" width="13.44140625" style="1" customWidth="1"/>
    <col min="7171" max="7171" width="12.6640625" style="1" customWidth="1"/>
    <col min="7172" max="7172" width="17.109375" style="1" customWidth="1"/>
    <col min="7173" max="7173" width="14.109375" style="1" customWidth="1"/>
    <col min="7174" max="7174" width="13.5546875" style="1" customWidth="1"/>
    <col min="7175" max="7175" width="18.33203125" style="1" customWidth="1"/>
    <col min="7176" max="7176" width="13.44140625" style="1" customWidth="1"/>
    <col min="7177" max="7177" width="13" style="1" customWidth="1"/>
    <col min="7178" max="7424" width="11.44140625" style="1"/>
    <col min="7425" max="7425" width="22.5546875" style="1" customWidth="1"/>
    <col min="7426" max="7426" width="13.44140625" style="1" customWidth="1"/>
    <col min="7427" max="7427" width="12.6640625" style="1" customWidth="1"/>
    <col min="7428" max="7428" width="17.109375" style="1" customWidth="1"/>
    <col min="7429" max="7429" width="14.109375" style="1" customWidth="1"/>
    <col min="7430" max="7430" width="13.5546875" style="1" customWidth="1"/>
    <col min="7431" max="7431" width="18.33203125" style="1" customWidth="1"/>
    <col min="7432" max="7432" width="13.44140625" style="1" customWidth="1"/>
    <col min="7433" max="7433" width="13" style="1" customWidth="1"/>
    <col min="7434" max="7680" width="11.44140625" style="1"/>
    <col min="7681" max="7681" width="22.5546875" style="1" customWidth="1"/>
    <col min="7682" max="7682" width="13.44140625" style="1" customWidth="1"/>
    <col min="7683" max="7683" width="12.6640625" style="1" customWidth="1"/>
    <col min="7684" max="7684" width="17.109375" style="1" customWidth="1"/>
    <col min="7685" max="7685" width="14.109375" style="1" customWidth="1"/>
    <col min="7686" max="7686" width="13.5546875" style="1" customWidth="1"/>
    <col min="7687" max="7687" width="18.33203125" style="1" customWidth="1"/>
    <col min="7688" max="7688" width="13.44140625" style="1" customWidth="1"/>
    <col min="7689" max="7689" width="13" style="1" customWidth="1"/>
    <col min="7690" max="7936" width="11.44140625" style="1"/>
    <col min="7937" max="7937" width="22.5546875" style="1" customWidth="1"/>
    <col min="7938" max="7938" width="13.44140625" style="1" customWidth="1"/>
    <col min="7939" max="7939" width="12.6640625" style="1" customWidth="1"/>
    <col min="7940" max="7940" width="17.109375" style="1" customWidth="1"/>
    <col min="7941" max="7941" width="14.109375" style="1" customWidth="1"/>
    <col min="7942" max="7942" width="13.5546875" style="1" customWidth="1"/>
    <col min="7943" max="7943" width="18.33203125" style="1" customWidth="1"/>
    <col min="7944" max="7944" width="13.44140625" style="1" customWidth="1"/>
    <col min="7945" max="7945" width="13" style="1" customWidth="1"/>
    <col min="7946" max="8192" width="11.44140625" style="1"/>
    <col min="8193" max="8193" width="22.5546875" style="1" customWidth="1"/>
    <col min="8194" max="8194" width="13.44140625" style="1" customWidth="1"/>
    <col min="8195" max="8195" width="12.6640625" style="1" customWidth="1"/>
    <col min="8196" max="8196" width="17.109375" style="1" customWidth="1"/>
    <col min="8197" max="8197" width="14.109375" style="1" customWidth="1"/>
    <col min="8198" max="8198" width="13.5546875" style="1" customWidth="1"/>
    <col min="8199" max="8199" width="18.33203125" style="1" customWidth="1"/>
    <col min="8200" max="8200" width="13.44140625" style="1" customWidth="1"/>
    <col min="8201" max="8201" width="13" style="1" customWidth="1"/>
    <col min="8202" max="8448" width="11.44140625" style="1"/>
    <col min="8449" max="8449" width="22.5546875" style="1" customWidth="1"/>
    <col min="8450" max="8450" width="13.44140625" style="1" customWidth="1"/>
    <col min="8451" max="8451" width="12.6640625" style="1" customWidth="1"/>
    <col min="8452" max="8452" width="17.109375" style="1" customWidth="1"/>
    <col min="8453" max="8453" width="14.109375" style="1" customWidth="1"/>
    <col min="8454" max="8454" width="13.5546875" style="1" customWidth="1"/>
    <col min="8455" max="8455" width="18.33203125" style="1" customWidth="1"/>
    <col min="8456" max="8456" width="13.44140625" style="1" customWidth="1"/>
    <col min="8457" max="8457" width="13" style="1" customWidth="1"/>
    <col min="8458" max="8704" width="11.44140625" style="1"/>
    <col min="8705" max="8705" width="22.5546875" style="1" customWidth="1"/>
    <col min="8706" max="8706" width="13.44140625" style="1" customWidth="1"/>
    <col min="8707" max="8707" width="12.6640625" style="1" customWidth="1"/>
    <col min="8708" max="8708" width="17.109375" style="1" customWidth="1"/>
    <col min="8709" max="8709" width="14.109375" style="1" customWidth="1"/>
    <col min="8710" max="8710" width="13.5546875" style="1" customWidth="1"/>
    <col min="8711" max="8711" width="18.33203125" style="1" customWidth="1"/>
    <col min="8712" max="8712" width="13.44140625" style="1" customWidth="1"/>
    <col min="8713" max="8713" width="13" style="1" customWidth="1"/>
    <col min="8714" max="8960" width="11.44140625" style="1"/>
    <col min="8961" max="8961" width="22.5546875" style="1" customWidth="1"/>
    <col min="8962" max="8962" width="13.44140625" style="1" customWidth="1"/>
    <col min="8963" max="8963" width="12.6640625" style="1" customWidth="1"/>
    <col min="8964" max="8964" width="17.109375" style="1" customWidth="1"/>
    <col min="8965" max="8965" width="14.109375" style="1" customWidth="1"/>
    <col min="8966" max="8966" width="13.5546875" style="1" customWidth="1"/>
    <col min="8967" max="8967" width="18.33203125" style="1" customWidth="1"/>
    <col min="8968" max="8968" width="13.44140625" style="1" customWidth="1"/>
    <col min="8969" max="8969" width="13" style="1" customWidth="1"/>
    <col min="8970" max="9216" width="11.44140625" style="1"/>
    <col min="9217" max="9217" width="22.5546875" style="1" customWidth="1"/>
    <col min="9218" max="9218" width="13.44140625" style="1" customWidth="1"/>
    <col min="9219" max="9219" width="12.6640625" style="1" customWidth="1"/>
    <col min="9220" max="9220" width="17.109375" style="1" customWidth="1"/>
    <col min="9221" max="9221" width="14.109375" style="1" customWidth="1"/>
    <col min="9222" max="9222" width="13.5546875" style="1" customWidth="1"/>
    <col min="9223" max="9223" width="18.33203125" style="1" customWidth="1"/>
    <col min="9224" max="9224" width="13.44140625" style="1" customWidth="1"/>
    <col min="9225" max="9225" width="13" style="1" customWidth="1"/>
    <col min="9226" max="9472" width="11.44140625" style="1"/>
    <col min="9473" max="9473" width="22.5546875" style="1" customWidth="1"/>
    <col min="9474" max="9474" width="13.44140625" style="1" customWidth="1"/>
    <col min="9475" max="9475" width="12.6640625" style="1" customWidth="1"/>
    <col min="9476" max="9476" width="17.109375" style="1" customWidth="1"/>
    <col min="9477" max="9477" width="14.109375" style="1" customWidth="1"/>
    <col min="9478" max="9478" width="13.5546875" style="1" customWidth="1"/>
    <col min="9479" max="9479" width="18.33203125" style="1" customWidth="1"/>
    <col min="9480" max="9480" width="13.44140625" style="1" customWidth="1"/>
    <col min="9481" max="9481" width="13" style="1" customWidth="1"/>
    <col min="9482" max="9728" width="11.44140625" style="1"/>
    <col min="9729" max="9729" width="22.5546875" style="1" customWidth="1"/>
    <col min="9730" max="9730" width="13.44140625" style="1" customWidth="1"/>
    <col min="9731" max="9731" width="12.6640625" style="1" customWidth="1"/>
    <col min="9732" max="9732" width="17.109375" style="1" customWidth="1"/>
    <col min="9733" max="9733" width="14.109375" style="1" customWidth="1"/>
    <col min="9734" max="9734" width="13.5546875" style="1" customWidth="1"/>
    <col min="9735" max="9735" width="18.33203125" style="1" customWidth="1"/>
    <col min="9736" max="9736" width="13.44140625" style="1" customWidth="1"/>
    <col min="9737" max="9737" width="13" style="1" customWidth="1"/>
    <col min="9738" max="9984" width="11.44140625" style="1"/>
    <col min="9985" max="9985" width="22.5546875" style="1" customWidth="1"/>
    <col min="9986" max="9986" width="13.44140625" style="1" customWidth="1"/>
    <col min="9987" max="9987" width="12.6640625" style="1" customWidth="1"/>
    <col min="9988" max="9988" width="17.109375" style="1" customWidth="1"/>
    <col min="9989" max="9989" width="14.109375" style="1" customWidth="1"/>
    <col min="9990" max="9990" width="13.5546875" style="1" customWidth="1"/>
    <col min="9991" max="9991" width="18.33203125" style="1" customWidth="1"/>
    <col min="9992" max="9992" width="13.44140625" style="1" customWidth="1"/>
    <col min="9993" max="9993" width="13" style="1" customWidth="1"/>
    <col min="9994" max="10240" width="11.44140625" style="1"/>
    <col min="10241" max="10241" width="22.5546875" style="1" customWidth="1"/>
    <col min="10242" max="10242" width="13.44140625" style="1" customWidth="1"/>
    <col min="10243" max="10243" width="12.6640625" style="1" customWidth="1"/>
    <col min="10244" max="10244" width="17.109375" style="1" customWidth="1"/>
    <col min="10245" max="10245" width="14.109375" style="1" customWidth="1"/>
    <col min="10246" max="10246" width="13.5546875" style="1" customWidth="1"/>
    <col min="10247" max="10247" width="18.33203125" style="1" customWidth="1"/>
    <col min="10248" max="10248" width="13.44140625" style="1" customWidth="1"/>
    <col min="10249" max="10249" width="13" style="1" customWidth="1"/>
    <col min="10250" max="10496" width="11.44140625" style="1"/>
    <col min="10497" max="10497" width="22.5546875" style="1" customWidth="1"/>
    <col min="10498" max="10498" width="13.44140625" style="1" customWidth="1"/>
    <col min="10499" max="10499" width="12.6640625" style="1" customWidth="1"/>
    <col min="10500" max="10500" width="17.109375" style="1" customWidth="1"/>
    <col min="10501" max="10501" width="14.109375" style="1" customWidth="1"/>
    <col min="10502" max="10502" width="13.5546875" style="1" customWidth="1"/>
    <col min="10503" max="10503" width="18.33203125" style="1" customWidth="1"/>
    <col min="10504" max="10504" width="13.44140625" style="1" customWidth="1"/>
    <col min="10505" max="10505" width="13" style="1" customWidth="1"/>
    <col min="10506" max="10752" width="11.44140625" style="1"/>
    <col min="10753" max="10753" width="22.5546875" style="1" customWidth="1"/>
    <col min="10754" max="10754" width="13.44140625" style="1" customWidth="1"/>
    <col min="10755" max="10755" width="12.6640625" style="1" customWidth="1"/>
    <col min="10756" max="10756" width="17.109375" style="1" customWidth="1"/>
    <col min="10757" max="10757" width="14.109375" style="1" customWidth="1"/>
    <col min="10758" max="10758" width="13.5546875" style="1" customWidth="1"/>
    <col min="10759" max="10759" width="18.33203125" style="1" customWidth="1"/>
    <col min="10760" max="10760" width="13.44140625" style="1" customWidth="1"/>
    <col min="10761" max="10761" width="13" style="1" customWidth="1"/>
    <col min="10762" max="11008" width="11.44140625" style="1"/>
    <col min="11009" max="11009" width="22.5546875" style="1" customWidth="1"/>
    <col min="11010" max="11010" width="13.44140625" style="1" customWidth="1"/>
    <col min="11011" max="11011" width="12.6640625" style="1" customWidth="1"/>
    <col min="11012" max="11012" width="17.109375" style="1" customWidth="1"/>
    <col min="11013" max="11013" width="14.109375" style="1" customWidth="1"/>
    <col min="11014" max="11014" width="13.5546875" style="1" customWidth="1"/>
    <col min="11015" max="11015" width="18.33203125" style="1" customWidth="1"/>
    <col min="11016" max="11016" width="13.44140625" style="1" customWidth="1"/>
    <col min="11017" max="11017" width="13" style="1" customWidth="1"/>
    <col min="11018" max="11264" width="11.44140625" style="1"/>
    <col min="11265" max="11265" width="22.5546875" style="1" customWidth="1"/>
    <col min="11266" max="11266" width="13.44140625" style="1" customWidth="1"/>
    <col min="11267" max="11267" width="12.6640625" style="1" customWidth="1"/>
    <col min="11268" max="11268" width="17.109375" style="1" customWidth="1"/>
    <col min="11269" max="11269" width="14.109375" style="1" customWidth="1"/>
    <col min="11270" max="11270" width="13.5546875" style="1" customWidth="1"/>
    <col min="11271" max="11271" width="18.33203125" style="1" customWidth="1"/>
    <col min="11272" max="11272" width="13.44140625" style="1" customWidth="1"/>
    <col min="11273" max="11273" width="13" style="1" customWidth="1"/>
    <col min="11274" max="11520" width="11.44140625" style="1"/>
    <col min="11521" max="11521" width="22.5546875" style="1" customWidth="1"/>
    <col min="11522" max="11522" width="13.44140625" style="1" customWidth="1"/>
    <col min="11523" max="11523" width="12.6640625" style="1" customWidth="1"/>
    <col min="11524" max="11524" width="17.109375" style="1" customWidth="1"/>
    <col min="11525" max="11525" width="14.109375" style="1" customWidth="1"/>
    <col min="11526" max="11526" width="13.5546875" style="1" customWidth="1"/>
    <col min="11527" max="11527" width="18.33203125" style="1" customWidth="1"/>
    <col min="11528" max="11528" width="13.44140625" style="1" customWidth="1"/>
    <col min="11529" max="11529" width="13" style="1" customWidth="1"/>
    <col min="11530" max="11776" width="11.44140625" style="1"/>
    <col min="11777" max="11777" width="22.5546875" style="1" customWidth="1"/>
    <col min="11778" max="11778" width="13.44140625" style="1" customWidth="1"/>
    <col min="11779" max="11779" width="12.6640625" style="1" customWidth="1"/>
    <col min="11780" max="11780" width="17.109375" style="1" customWidth="1"/>
    <col min="11781" max="11781" width="14.109375" style="1" customWidth="1"/>
    <col min="11782" max="11782" width="13.5546875" style="1" customWidth="1"/>
    <col min="11783" max="11783" width="18.33203125" style="1" customWidth="1"/>
    <col min="11784" max="11784" width="13.44140625" style="1" customWidth="1"/>
    <col min="11785" max="11785" width="13" style="1" customWidth="1"/>
    <col min="11786" max="12032" width="11.44140625" style="1"/>
    <col min="12033" max="12033" width="22.5546875" style="1" customWidth="1"/>
    <col min="12034" max="12034" width="13.44140625" style="1" customWidth="1"/>
    <col min="12035" max="12035" width="12.6640625" style="1" customWidth="1"/>
    <col min="12036" max="12036" width="17.109375" style="1" customWidth="1"/>
    <col min="12037" max="12037" width="14.109375" style="1" customWidth="1"/>
    <col min="12038" max="12038" width="13.5546875" style="1" customWidth="1"/>
    <col min="12039" max="12039" width="18.33203125" style="1" customWidth="1"/>
    <col min="12040" max="12040" width="13.44140625" style="1" customWidth="1"/>
    <col min="12041" max="12041" width="13" style="1" customWidth="1"/>
    <col min="12042" max="12288" width="11.44140625" style="1"/>
    <col min="12289" max="12289" width="22.5546875" style="1" customWidth="1"/>
    <col min="12290" max="12290" width="13.44140625" style="1" customWidth="1"/>
    <col min="12291" max="12291" width="12.6640625" style="1" customWidth="1"/>
    <col min="12292" max="12292" width="17.109375" style="1" customWidth="1"/>
    <col min="12293" max="12293" width="14.109375" style="1" customWidth="1"/>
    <col min="12294" max="12294" width="13.5546875" style="1" customWidth="1"/>
    <col min="12295" max="12295" width="18.33203125" style="1" customWidth="1"/>
    <col min="12296" max="12296" width="13.44140625" style="1" customWidth="1"/>
    <col min="12297" max="12297" width="13" style="1" customWidth="1"/>
    <col min="12298" max="12544" width="11.44140625" style="1"/>
    <col min="12545" max="12545" width="22.5546875" style="1" customWidth="1"/>
    <col min="12546" max="12546" width="13.44140625" style="1" customWidth="1"/>
    <col min="12547" max="12547" width="12.6640625" style="1" customWidth="1"/>
    <col min="12548" max="12548" width="17.109375" style="1" customWidth="1"/>
    <col min="12549" max="12549" width="14.109375" style="1" customWidth="1"/>
    <col min="12550" max="12550" width="13.5546875" style="1" customWidth="1"/>
    <col min="12551" max="12551" width="18.33203125" style="1" customWidth="1"/>
    <col min="12552" max="12552" width="13.44140625" style="1" customWidth="1"/>
    <col min="12553" max="12553" width="13" style="1" customWidth="1"/>
    <col min="12554" max="12800" width="11.44140625" style="1"/>
    <col min="12801" max="12801" width="22.5546875" style="1" customWidth="1"/>
    <col min="12802" max="12802" width="13.44140625" style="1" customWidth="1"/>
    <col min="12803" max="12803" width="12.6640625" style="1" customWidth="1"/>
    <col min="12804" max="12804" width="17.109375" style="1" customWidth="1"/>
    <col min="12805" max="12805" width="14.109375" style="1" customWidth="1"/>
    <col min="12806" max="12806" width="13.5546875" style="1" customWidth="1"/>
    <col min="12807" max="12807" width="18.33203125" style="1" customWidth="1"/>
    <col min="12808" max="12808" width="13.44140625" style="1" customWidth="1"/>
    <col min="12809" max="12809" width="13" style="1" customWidth="1"/>
    <col min="12810" max="13056" width="11.44140625" style="1"/>
    <col min="13057" max="13057" width="22.5546875" style="1" customWidth="1"/>
    <col min="13058" max="13058" width="13.44140625" style="1" customWidth="1"/>
    <col min="13059" max="13059" width="12.6640625" style="1" customWidth="1"/>
    <col min="13060" max="13060" width="17.109375" style="1" customWidth="1"/>
    <col min="13061" max="13061" width="14.109375" style="1" customWidth="1"/>
    <col min="13062" max="13062" width="13.5546875" style="1" customWidth="1"/>
    <col min="13063" max="13063" width="18.33203125" style="1" customWidth="1"/>
    <col min="13064" max="13064" width="13.44140625" style="1" customWidth="1"/>
    <col min="13065" max="13065" width="13" style="1" customWidth="1"/>
    <col min="13066" max="13312" width="11.44140625" style="1"/>
    <col min="13313" max="13313" width="22.5546875" style="1" customWidth="1"/>
    <col min="13314" max="13314" width="13.44140625" style="1" customWidth="1"/>
    <col min="13315" max="13315" width="12.6640625" style="1" customWidth="1"/>
    <col min="13316" max="13316" width="17.109375" style="1" customWidth="1"/>
    <col min="13317" max="13317" width="14.109375" style="1" customWidth="1"/>
    <col min="13318" max="13318" width="13.5546875" style="1" customWidth="1"/>
    <col min="13319" max="13319" width="18.33203125" style="1" customWidth="1"/>
    <col min="13320" max="13320" width="13.44140625" style="1" customWidth="1"/>
    <col min="13321" max="13321" width="13" style="1" customWidth="1"/>
    <col min="13322" max="13568" width="11.44140625" style="1"/>
    <col min="13569" max="13569" width="22.5546875" style="1" customWidth="1"/>
    <col min="13570" max="13570" width="13.44140625" style="1" customWidth="1"/>
    <col min="13571" max="13571" width="12.6640625" style="1" customWidth="1"/>
    <col min="13572" max="13572" width="17.109375" style="1" customWidth="1"/>
    <col min="13573" max="13573" width="14.109375" style="1" customWidth="1"/>
    <col min="13574" max="13574" width="13.5546875" style="1" customWidth="1"/>
    <col min="13575" max="13575" width="18.33203125" style="1" customWidth="1"/>
    <col min="13576" max="13576" width="13.44140625" style="1" customWidth="1"/>
    <col min="13577" max="13577" width="13" style="1" customWidth="1"/>
    <col min="13578" max="13824" width="11.44140625" style="1"/>
    <col min="13825" max="13825" width="22.5546875" style="1" customWidth="1"/>
    <col min="13826" max="13826" width="13.44140625" style="1" customWidth="1"/>
    <col min="13827" max="13827" width="12.6640625" style="1" customWidth="1"/>
    <col min="13828" max="13828" width="17.109375" style="1" customWidth="1"/>
    <col min="13829" max="13829" width="14.109375" style="1" customWidth="1"/>
    <col min="13830" max="13830" width="13.5546875" style="1" customWidth="1"/>
    <col min="13831" max="13831" width="18.33203125" style="1" customWidth="1"/>
    <col min="13832" max="13832" width="13.44140625" style="1" customWidth="1"/>
    <col min="13833" max="13833" width="13" style="1" customWidth="1"/>
    <col min="13834" max="14080" width="11.44140625" style="1"/>
    <col min="14081" max="14081" width="22.5546875" style="1" customWidth="1"/>
    <col min="14082" max="14082" width="13.44140625" style="1" customWidth="1"/>
    <col min="14083" max="14083" width="12.6640625" style="1" customWidth="1"/>
    <col min="14084" max="14084" width="17.109375" style="1" customWidth="1"/>
    <col min="14085" max="14085" width="14.109375" style="1" customWidth="1"/>
    <col min="14086" max="14086" width="13.5546875" style="1" customWidth="1"/>
    <col min="14087" max="14087" width="18.33203125" style="1" customWidth="1"/>
    <col min="14088" max="14088" width="13.44140625" style="1" customWidth="1"/>
    <col min="14089" max="14089" width="13" style="1" customWidth="1"/>
    <col min="14090" max="14336" width="11.44140625" style="1"/>
    <col min="14337" max="14337" width="22.5546875" style="1" customWidth="1"/>
    <col min="14338" max="14338" width="13.44140625" style="1" customWidth="1"/>
    <col min="14339" max="14339" width="12.6640625" style="1" customWidth="1"/>
    <col min="14340" max="14340" width="17.109375" style="1" customWidth="1"/>
    <col min="14341" max="14341" width="14.109375" style="1" customWidth="1"/>
    <col min="14342" max="14342" width="13.5546875" style="1" customWidth="1"/>
    <col min="14343" max="14343" width="18.33203125" style="1" customWidth="1"/>
    <col min="14344" max="14344" width="13.44140625" style="1" customWidth="1"/>
    <col min="14345" max="14345" width="13" style="1" customWidth="1"/>
    <col min="14346" max="14592" width="11.44140625" style="1"/>
    <col min="14593" max="14593" width="22.5546875" style="1" customWidth="1"/>
    <col min="14594" max="14594" width="13.44140625" style="1" customWidth="1"/>
    <col min="14595" max="14595" width="12.6640625" style="1" customWidth="1"/>
    <col min="14596" max="14596" width="17.109375" style="1" customWidth="1"/>
    <col min="14597" max="14597" width="14.109375" style="1" customWidth="1"/>
    <col min="14598" max="14598" width="13.5546875" style="1" customWidth="1"/>
    <col min="14599" max="14599" width="18.33203125" style="1" customWidth="1"/>
    <col min="14600" max="14600" width="13.44140625" style="1" customWidth="1"/>
    <col min="14601" max="14601" width="13" style="1" customWidth="1"/>
    <col min="14602" max="14848" width="11.44140625" style="1"/>
    <col min="14849" max="14849" width="22.5546875" style="1" customWidth="1"/>
    <col min="14850" max="14850" width="13.44140625" style="1" customWidth="1"/>
    <col min="14851" max="14851" width="12.6640625" style="1" customWidth="1"/>
    <col min="14852" max="14852" width="17.109375" style="1" customWidth="1"/>
    <col min="14853" max="14853" width="14.109375" style="1" customWidth="1"/>
    <col min="14854" max="14854" width="13.5546875" style="1" customWidth="1"/>
    <col min="14855" max="14855" width="18.33203125" style="1" customWidth="1"/>
    <col min="14856" max="14856" width="13.44140625" style="1" customWidth="1"/>
    <col min="14857" max="14857" width="13" style="1" customWidth="1"/>
    <col min="14858" max="15104" width="11.44140625" style="1"/>
    <col min="15105" max="15105" width="22.5546875" style="1" customWidth="1"/>
    <col min="15106" max="15106" width="13.44140625" style="1" customWidth="1"/>
    <col min="15107" max="15107" width="12.6640625" style="1" customWidth="1"/>
    <col min="15108" max="15108" width="17.109375" style="1" customWidth="1"/>
    <col min="15109" max="15109" width="14.109375" style="1" customWidth="1"/>
    <col min="15110" max="15110" width="13.5546875" style="1" customWidth="1"/>
    <col min="15111" max="15111" width="18.33203125" style="1" customWidth="1"/>
    <col min="15112" max="15112" width="13.44140625" style="1" customWidth="1"/>
    <col min="15113" max="15113" width="13" style="1" customWidth="1"/>
    <col min="15114" max="15360" width="11.44140625" style="1"/>
    <col min="15361" max="15361" width="22.5546875" style="1" customWidth="1"/>
    <col min="15362" max="15362" width="13.44140625" style="1" customWidth="1"/>
    <col min="15363" max="15363" width="12.6640625" style="1" customWidth="1"/>
    <col min="15364" max="15364" width="17.109375" style="1" customWidth="1"/>
    <col min="15365" max="15365" width="14.109375" style="1" customWidth="1"/>
    <col min="15366" max="15366" width="13.5546875" style="1" customWidth="1"/>
    <col min="15367" max="15367" width="18.33203125" style="1" customWidth="1"/>
    <col min="15368" max="15368" width="13.44140625" style="1" customWidth="1"/>
    <col min="15369" max="15369" width="13" style="1" customWidth="1"/>
    <col min="15370" max="15616" width="11.44140625" style="1"/>
    <col min="15617" max="15617" width="22.5546875" style="1" customWidth="1"/>
    <col min="15618" max="15618" width="13.44140625" style="1" customWidth="1"/>
    <col min="15619" max="15619" width="12.6640625" style="1" customWidth="1"/>
    <col min="15620" max="15620" width="17.109375" style="1" customWidth="1"/>
    <col min="15621" max="15621" width="14.109375" style="1" customWidth="1"/>
    <col min="15622" max="15622" width="13.5546875" style="1" customWidth="1"/>
    <col min="15623" max="15623" width="18.33203125" style="1" customWidth="1"/>
    <col min="15624" max="15624" width="13.44140625" style="1" customWidth="1"/>
    <col min="15625" max="15625" width="13" style="1" customWidth="1"/>
    <col min="15626" max="15872" width="11.44140625" style="1"/>
    <col min="15873" max="15873" width="22.5546875" style="1" customWidth="1"/>
    <col min="15874" max="15874" width="13.44140625" style="1" customWidth="1"/>
    <col min="15875" max="15875" width="12.6640625" style="1" customWidth="1"/>
    <col min="15876" max="15876" width="17.109375" style="1" customWidth="1"/>
    <col min="15877" max="15877" width="14.109375" style="1" customWidth="1"/>
    <col min="15878" max="15878" width="13.5546875" style="1" customWidth="1"/>
    <col min="15879" max="15879" width="18.33203125" style="1" customWidth="1"/>
    <col min="15880" max="15880" width="13.44140625" style="1" customWidth="1"/>
    <col min="15881" max="15881" width="13" style="1" customWidth="1"/>
    <col min="15882" max="16128" width="11.44140625" style="1"/>
    <col min="16129" max="16129" width="22.5546875" style="1" customWidth="1"/>
    <col min="16130" max="16130" width="13.44140625" style="1" customWidth="1"/>
    <col min="16131" max="16131" width="12.6640625" style="1" customWidth="1"/>
    <col min="16132" max="16132" width="17.109375" style="1" customWidth="1"/>
    <col min="16133" max="16133" width="14.109375" style="1" customWidth="1"/>
    <col min="16134" max="16134" width="13.5546875" style="1" customWidth="1"/>
    <col min="16135" max="16135" width="18.33203125" style="1" customWidth="1"/>
    <col min="16136" max="16136" width="13.44140625" style="1" customWidth="1"/>
    <col min="16137" max="16137" width="13" style="1" customWidth="1"/>
    <col min="16138" max="16384" width="11.44140625" style="1"/>
  </cols>
  <sheetData>
    <row r="1" spans="1:7" x14ac:dyDescent="0.25">
      <c r="A1" s="118" t="s">
        <v>92</v>
      </c>
      <c r="B1" s="118"/>
      <c r="C1" s="118"/>
      <c r="D1" s="118"/>
      <c r="E1" s="118"/>
      <c r="F1" s="118"/>
      <c r="G1" s="118"/>
    </row>
    <row r="2" spans="1:7" x14ac:dyDescent="0.25">
      <c r="A2" s="119"/>
      <c r="B2" s="119"/>
      <c r="C2" s="119"/>
      <c r="D2" s="119"/>
      <c r="E2" s="119"/>
      <c r="F2" s="119"/>
      <c r="G2" s="119"/>
    </row>
    <row r="5" spans="1:7" ht="15" customHeight="1" x14ac:dyDescent="0.25">
      <c r="A5" s="120" t="s">
        <v>88</v>
      </c>
      <c r="B5" s="120"/>
      <c r="C5" s="120"/>
      <c r="D5" s="120"/>
      <c r="E5" s="120"/>
      <c r="F5" s="120"/>
      <c r="G5" s="120"/>
    </row>
    <row r="6" spans="1:7" x14ac:dyDescent="0.25">
      <c r="A6" s="120"/>
      <c r="B6" s="120"/>
      <c r="C6" s="120"/>
      <c r="D6" s="120"/>
      <c r="E6" s="120"/>
      <c r="F6" s="120"/>
      <c r="G6" s="120"/>
    </row>
    <row r="7" spans="1:7" x14ac:dyDescent="0.25">
      <c r="A7" s="120"/>
      <c r="B7" s="120"/>
      <c r="C7" s="120"/>
      <c r="D7" s="120"/>
      <c r="E7" s="120"/>
      <c r="F7" s="120"/>
      <c r="G7" s="120"/>
    </row>
    <row r="8" spans="1:7" x14ac:dyDescent="0.25">
      <c r="A8" s="120"/>
      <c r="B8" s="120"/>
      <c r="C8" s="120"/>
      <c r="D8" s="120"/>
      <c r="E8" s="120"/>
      <c r="F8" s="120"/>
      <c r="G8" s="120"/>
    </row>
    <row r="9" spans="1:7" x14ac:dyDescent="0.25">
      <c r="A9" s="36"/>
      <c r="B9" s="36"/>
      <c r="C9" s="36"/>
      <c r="D9" s="36"/>
      <c r="E9" s="36" t="s">
        <v>178</v>
      </c>
      <c r="F9" s="36" t="s">
        <v>179</v>
      </c>
      <c r="G9" s="36"/>
    </row>
    <row r="10" spans="1:7" x14ac:dyDescent="0.25">
      <c r="A10" s="1" t="s">
        <v>126</v>
      </c>
      <c r="E10" s="54">
        <f>30*96.22</f>
        <v>2886.6</v>
      </c>
      <c r="F10" s="29">
        <f>12000-E10</f>
        <v>9113.4</v>
      </c>
      <c r="G10" s="29">
        <f>+E10+F10</f>
        <v>12000</v>
      </c>
    </row>
    <row r="11" spans="1:7" x14ac:dyDescent="0.25">
      <c r="A11" s="55" t="s">
        <v>52</v>
      </c>
      <c r="B11" s="55"/>
      <c r="C11" s="56">
        <f>12000-E10</f>
        <v>9113.4</v>
      </c>
    </row>
    <row r="12" spans="1:7" x14ac:dyDescent="0.25">
      <c r="A12" s="1" t="s">
        <v>53</v>
      </c>
      <c r="E12" s="54">
        <f>+C11+20000</f>
        <v>29113.4</v>
      </c>
    </row>
    <row r="14" spans="1:7" x14ac:dyDescent="0.25">
      <c r="A14" s="36"/>
      <c r="B14" s="57" t="s">
        <v>54</v>
      </c>
      <c r="C14" s="58"/>
      <c r="D14" s="58"/>
      <c r="E14" s="58"/>
    </row>
    <row r="15" spans="1:7" x14ac:dyDescent="0.25">
      <c r="A15" s="36"/>
      <c r="B15" s="57" t="s">
        <v>55</v>
      </c>
      <c r="C15" s="58"/>
      <c r="D15" s="58"/>
      <c r="E15" s="58"/>
    </row>
    <row r="16" spans="1:7" x14ac:dyDescent="0.25">
      <c r="E16" s="30"/>
    </row>
    <row r="17" spans="1:5" x14ac:dyDescent="0.25">
      <c r="A17" s="30"/>
      <c r="B17" s="1" t="s">
        <v>56</v>
      </c>
      <c r="D17" s="29">
        <f>+E12</f>
        <v>29113.4</v>
      </c>
      <c r="E17" s="30"/>
    </row>
    <row r="18" spans="1:5" x14ac:dyDescent="0.25">
      <c r="A18" s="30" t="s">
        <v>36</v>
      </c>
      <c r="B18" s="1" t="s">
        <v>37</v>
      </c>
      <c r="D18" s="31">
        <v>26988</v>
      </c>
      <c r="E18" s="30"/>
    </row>
    <row r="19" spans="1:5" x14ac:dyDescent="0.25">
      <c r="A19" s="30" t="s">
        <v>38</v>
      </c>
      <c r="B19" s="1" t="s">
        <v>39</v>
      </c>
      <c r="D19" s="29">
        <f>+D17-D18</f>
        <v>2125.4000000000015</v>
      </c>
      <c r="E19" s="30"/>
    </row>
    <row r="20" spans="1:5" x14ac:dyDescent="0.25">
      <c r="A20" s="30" t="s">
        <v>40</v>
      </c>
      <c r="B20" s="1" t="s">
        <v>41</v>
      </c>
      <c r="D20" s="32">
        <v>0.23519999999999999</v>
      </c>
      <c r="E20" s="30"/>
    </row>
    <row r="21" spans="1:5" x14ac:dyDescent="0.25">
      <c r="A21" s="30" t="s">
        <v>38</v>
      </c>
      <c r="B21" s="1" t="s">
        <v>42</v>
      </c>
      <c r="D21" s="29">
        <f>+D19*D20</f>
        <v>499.89408000000032</v>
      </c>
      <c r="E21" s="30"/>
    </row>
    <row r="22" spans="1:5" x14ac:dyDescent="0.25">
      <c r="A22" s="30" t="s">
        <v>43</v>
      </c>
      <c r="B22" s="1" t="s">
        <v>44</v>
      </c>
      <c r="D22" s="31">
        <v>4323</v>
      </c>
      <c r="E22" s="30"/>
    </row>
    <row r="23" spans="1:5" x14ac:dyDescent="0.25">
      <c r="A23" s="30" t="s">
        <v>38</v>
      </c>
      <c r="B23" s="1" t="s">
        <v>57</v>
      </c>
      <c r="D23" s="29">
        <f>+D21+D22</f>
        <v>4822.89408</v>
      </c>
      <c r="E23" s="30"/>
    </row>
    <row r="24" spans="1:5" x14ac:dyDescent="0.25">
      <c r="A24" s="30" t="s">
        <v>36</v>
      </c>
      <c r="B24" s="1" t="s">
        <v>58</v>
      </c>
      <c r="D24" s="59">
        <v>0</v>
      </c>
    </row>
    <row r="25" spans="1:5" x14ac:dyDescent="0.25">
      <c r="A25" s="30" t="s">
        <v>38</v>
      </c>
      <c r="B25" s="1" t="s">
        <v>59</v>
      </c>
      <c r="D25" s="29">
        <f>+D23-D24</f>
        <v>4822.89408</v>
      </c>
    </row>
    <row r="26" spans="1:5" x14ac:dyDescent="0.25">
      <c r="A26" s="30"/>
      <c r="B26" s="1" t="s">
        <v>60</v>
      </c>
      <c r="D26" s="31">
        <f>+D58</f>
        <v>2830.8184000000001</v>
      </c>
      <c r="E26" s="1" t="s">
        <v>61</v>
      </c>
    </row>
    <row r="27" spans="1:5" x14ac:dyDescent="0.25">
      <c r="A27" s="30"/>
      <c r="B27" s="1" t="s">
        <v>62</v>
      </c>
      <c r="C27" s="26"/>
      <c r="D27" s="29">
        <f>+D25-D26</f>
        <v>1992.0756799999999</v>
      </c>
    </row>
    <row r="30" spans="1:5" x14ac:dyDescent="0.25">
      <c r="B30" s="57" t="s">
        <v>115</v>
      </c>
      <c r="C30" s="60"/>
      <c r="D30" s="60"/>
      <c r="E30" s="60"/>
    </row>
    <row r="32" spans="1:5" x14ac:dyDescent="0.25">
      <c r="B32" s="19" t="s">
        <v>63</v>
      </c>
      <c r="D32" s="29">
        <f>+C11</f>
        <v>9113.4</v>
      </c>
    </row>
    <row r="33" spans="1:7" x14ac:dyDescent="0.25">
      <c r="B33" s="61" t="s">
        <v>116</v>
      </c>
      <c r="D33" s="29">
        <f>+C11/365*30.4</f>
        <v>759.03386301369858</v>
      </c>
      <c r="E33" s="15" t="s">
        <v>127</v>
      </c>
    </row>
    <row r="34" spans="1:7" x14ac:dyDescent="0.25">
      <c r="B34" s="61"/>
      <c r="D34" s="29"/>
    </row>
    <row r="35" spans="1:7" x14ac:dyDescent="0.25">
      <c r="B35" s="19" t="s">
        <v>64</v>
      </c>
      <c r="E35" s="29">
        <f>+D33</f>
        <v>759.03386301369858</v>
      </c>
    </row>
    <row r="36" spans="1:7" x14ac:dyDescent="0.25">
      <c r="B36" s="1" t="s">
        <v>117</v>
      </c>
      <c r="G36" s="62">
        <f>+D33+20000</f>
        <v>20759.033863013698</v>
      </c>
    </row>
    <row r="37" spans="1:7" x14ac:dyDescent="0.25">
      <c r="B37" s="1" t="s">
        <v>54</v>
      </c>
    </row>
    <row r="38" spans="1:7" x14ac:dyDescent="0.25">
      <c r="A38" s="30"/>
      <c r="B38" s="1" t="s">
        <v>56</v>
      </c>
      <c r="D38" s="29">
        <f>+G36</f>
        <v>20759.033863013698</v>
      </c>
    </row>
    <row r="39" spans="1:7" x14ac:dyDescent="0.25">
      <c r="A39" s="30" t="s">
        <v>36</v>
      </c>
      <c r="B39" s="1" t="s">
        <v>37</v>
      </c>
      <c r="D39" s="31">
        <v>13381</v>
      </c>
    </row>
    <row r="40" spans="1:7" x14ac:dyDescent="0.25">
      <c r="A40" s="30" t="s">
        <v>38</v>
      </c>
      <c r="B40" s="1" t="s">
        <v>39</v>
      </c>
      <c r="D40" s="29">
        <f>+D38-D39</f>
        <v>7378.0338630136976</v>
      </c>
    </row>
    <row r="41" spans="1:7" x14ac:dyDescent="0.25">
      <c r="A41" s="30" t="s">
        <v>40</v>
      </c>
      <c r="B41" s="1" t="s">
        <v>41</v>
      </c>
      <c r="D41" s="32">
        <v>0.21360000000000001</v>
      </c>
    </row>
    <row r="42" spans="1:7" x14ac:dyDescent="0.25">
      <c r="A42" s="30" t="s">
        <v>38</v>
      </c>
      <c r="B42" s="1" t="s">
        <v>42</v>
      </c>
      <c r="D42" s="29">
        <f>+D40*D41</f>
        <v>1575.9480331397258</v>
      </c>
    </row>
    <row r="43" spans="1:7" x14ac:dyDescent="0.25">
      <c r="A43" s="30" t="s">
        <v>43</v>
      </c>
      <c r="B43" s="1" t="s">
        <v>44</v>
      </c>
      <c r="D43" s="31">
        <v>1417</v>
      </c>
    </row>
    <row r="44" spans="1:7" x14ac:dyDescent="0.25">
      <c r="A44" s="30" t="s">
        <v>38</v>
      </c>
      <c r="B44" s="1" t="s">
        <v>65</v>
      </c>
      <c r="D44" s="29">
        <f>+D42+D43</f>
        <v>2992.9480331397258</v>
      </c>
    </row>
    <row r="45" spans="1:7" x14ac:dyDescent="0.25">
      <c r="A45" s="30" t="s">
        <v>36</v>
      </c>
      <c r="B45" s="1" t="s">
        <v>58</v>
      </c>
      <c r="D45" s="59">
        <v>0</v>
      </c>
    </row>
    <row r="46" spans="1:7" x14ac:dyDescent="0.25">
      <c r="A46" s="63" t="s">
        <v>38</v>
      </c>
      <c r="B46" s="55" t="s">
        <v>59</v>
      </c>
      <c r="C46" s="55"/>
      <c r="D46" s="64">
        <f>+D44-D45</f>
        <v>2992.9480331397258</v>
      </c>
      <c r="E46" s="15" t="s">
        <v>128</v>
      </c>
    </row>
    <row r="47" spans="1:7" x14ac:dyDescent="0.25">
      <c r="A47" s="30"/>
      <c r="D47" s="29"/>
    </row>
    <row r="48" spans="1:7" x14ac:dyDescent="0.25">
      <c r="B48" s="19" t="s">
        <v>66</v>
      </c>
    </row>
    <row r="49" spans="1:7" x14ac:dyDescent="0.25">
      <c r="B49" s="1" t="s">
        <v>67</v>
      </c>
    </row>
    <row r="50" spans="1:7" x14ac:dyDescent="0.25">
      <c r="A50" s="30"/>
      <c r="B50" s="1" t="s">
        <v>56</v>
      </c>
      <c r="D50" s="29">
        <v>20000</v>
      </c>
    </row>
    <row r="51" spans="1:7" x14ac:dyDescent="0.25">
      <c r="A51" s="30" t="s">
        <v>36</v>
      </c>
      <c r="B51" s="1" t="s">
        <v>37</v>
      </c>
      <c r="D51" s="31">
        <v>13381</v>
      </c>
    </row>
    <row r="52" spans="1:7" x14ac:dyDescent="0.25">
      <c r="A52" s="30" t="s">
        <v>38</v>
      </c>
      <c r="B52" s="1" t="s">
        <v>39</v>
      </c>
      <c r="D52" s="29">
        <f>+D50-D51</f>
        <v>6619</v>
      </c>
    </row>
    <row r="53" spans="1:7" x14ac:dyDescent="0.25">
      <c r="A53" s="30" t="s">
        <v>40</v>
      </c>
      <c r="B53" s="1" t="s">
        <v>41</v>
      </c>
      <c r="D53" s="32">
        <v>0.21360000000000001</v>
      </c>
    </row>
    <row r="54" spans="1:7" x14ac:dyDescent="0.25">
      <c r="A54" s="30" t="s">
        <v>38</v>
      </c>
      <c r="B54" s="1" t="s">
        <v>42</v>
      </c>
      <c r="D54" s="29">
        <f>+D52*D53</f>
        <v>1413.8184000000001</v>
      </c>
    </row>
    <row r="55" spans="1:7" x14ac:dyDescent="0.25">
      <c r="A55" s="30" t="s">
        <v>43</v>
      </c>
      <c r="B55" s="1" t="s">
        <v>44</v>
      </c>
      <c r="D55" s="31">
        <v>1417</v>
      </c>
    </row>
    <row r="56" spans="1:7" x14ac:dyDescent="0.25">
      <c r="A56" s="30" t="s">
        <v>38</v>
      </c>
      <c r="B56" s="1" t="s">
        <v>65</v>
      </c>
      <c r="D56" s="29">
        <f>+D54+D55</f>
        <v>2830.8184000000001</v>
      </c>
    </row>
    <row r="57" spans="1:7" x14ac:dyDescent="0.25">
      <c r="A57" s="30" t="s">
        <v>36</v>
      </c>
      <c r="B57" s="1" t="s">
        <v>58</v>
      </c>
      <c r="D57" s="59">
        <v>0</v>
      </c>
      <c r="F57" s="29"/>
    </row>
    <row r="58" spans="1:7" x14ac:dyDescent="0.25">
      <c r="A58" s="63" t="s">
        <v>38</v>
      </c>
      <c r="B58" s="55" t="s">
        <v>59</v>
      </c>
      <c r="C58" s="55"/>
      <c r="D58" s="64">
        <f>+D56-D57</f>
        <v>2830.8184000000001</v>
      </c>
      <c r="E58" s="15" t="s">
        <v>129</v>
      </c>
      <c r="F58" s="29"/>
    </row>
    <row r="59" spans="1:7" x14ac:dyDescent="0.25">
      <c r="A59" s="30"/>
      <c r="D59" s="29"/>
    </row>
    <row r="60" spans="1:7" x14ac:dyDescent="0.25">
      <c r="A60" s="55" t="s">
        <v>118</v>
      </c>
      <c r="B60" s="55"/>
      <c r="C60" s="55"/>
      <c r="D60" s="55"/>
      <c r="E60" s="65">
        <f>+D46-D58</f>
        <v>162.12963313972568</v>
      </c>
      <c r="F60" s="15" t="s">
        <v>130</v>
      </c>
    </row>
    <row r="61" spans="1:7" x14ac:dyDescent="0.25">
      <c r="D61" s="29"/>
      <c r="E61" s="29"/>
      <c r="F61" s="29"/>
      <c r="G61" s="62"/>
    </row>
    <row r="62" spans="1:7" x14ac:dyDescent="0.25">
      <c r="B62" s="19" t="s">
        <v>68</v>
      </c>
      <c r="G62" s="29"/>
    </row>
    <row r="63" spans="1:7" x14ac:dyDescent="0.25">
      <c r="B63" s="1" t="s">
        <v>120</v>
      </c>
      <c r="G63" s="62">
        <f>+C11*G66</f>
        <v>1946.6222399999961</v>
      </c>
    </row>
    <row r="64" spans="1:7" x14ac:dyDescent="0.25">
      <c r="F64" s="29">
        <f>+C11</f>
        <v>9113.4</v>
      </c>
      <c r="G64" s="62"/>
    </row>
    <row r="65" spans="1:8" x14ac:dyDescent="0.25">
      <c r="B65" s="19" t="s">
        <v>69</v>
      </c>
    </row>
    <row r="66" spans="1:8" x14ac:dyDescent="0.25">
      <c r="B66" s="1" t="s">
        <v>119</v>
      </c>
      <c r="G66" s="66">
        <f>+E60/D33</f>
        <v>0.21359999999999957</v>
      </c>
      <c r="H66" s="15" t="s">
        <v>131</v>
      </c>
    </row>
    <row r="67" spans="1:8" x14ac:dyDescent="0.25">
      <c r="E67" s="29"/>
      <c r="F67" s="29"/>
    </row>
    <row r="68" spans="1:8" x14ac:dyDescent="0.25">
      <c r="B68" s="60" t="s">
        <v>70</v>
      </c>
      <c r="C68" s="60"/>
      <c r="D68" s="60"/>
      <c r="E68" s="60"/>
      <c r="F68" s="67">
        <f>+D25-D58</f>
        <v>1992.0756799999999</v>
      </c>
      <c r="G68" s="60"/>
      <c r="H68" s="60" t="s">
        <v>121</v>
      </c>
    </row>
    <row r="69" spans="1:8" x14ac:dyDescent="0.25">
      <c r="B69" s="60" t="s">
        <v>71</v>
      </c>
      <c r="C69" s="60"/>
      <c r="D69" s="60"/>
      <c r="E69" s="60"/>
      <c r="F69" s="60"/>
      <c r="G69" s="68">
        <f>+G63</f>
        <v>1946.6222399999961</v>
      </c>
      <c r="H69" s="69" t="s">
        <v>122</v>
      </c>
    </row>
    <row r="70" spans="1:8" x14ac:dyDescent="0.25">
      <c r="G70" s="29"/>
    </row>
    <row r="71" spans="1:8" x14ac:dyDescent="0.25">
      <c r="B71" s="19" t="s">
        <v>72</v>
      </c>
    </row>
    <row r="72" spans="1:8" ht="18" customHeight="1" x14ac:dyDescent="0.25">
      <c r="A72" s="36"/>
      <c r="C72" s="36"/>
      <c r="D72" s="36"/>
      <c r="E72" s="36"/>
      <c r="F72" s="36"/>
      <c r="G72" s="36"/>
    </row>
    <row r="73" spans="1:8" ht="52.8" x14ac:dyDescent="0.25">
      <c r="A73" s="36"/>
      <c r="B73" s="70" t="s">
        <v>123</v>
      </c>
      <c r="C73" s="70" t="s">
        <v>124</v>
      </c>
      <c r="D73" s="70" t="s">
        <v>125</v>
      </c>
      <c r="E73" s="36"/>
      <c r="F73" s="36"/>
      <c r="G73" s="36"/>
    </row>
    <row r="75" spans="1:8" x14ac:dyDescent="0.25">
      <c r="A75" s="119" t="s">
        <v>89</v>
      </c>
      <c r="B75" s="119"/>
      <c r="C75" s="119"/>
      <c r="D75" s="119"/>
      <c r="E75" s="119"/>
      <c r="F75" s="119"/>
      <c r="G75" s="119"/>
      <c r="H75" s="119"/>
    </row>
    <row r="76" spans="1:8" x14ac:dyDescent="0.25">
      <c r="A76" s="119"/>
      <c r="B76" s="119"/>
      <c r="C76" s="119"/>
      <c r="D76" s="119"/>
      <c r="E76" s="119"/>
      <c r="F76" s="119"/>
      <c r="G76" s="119"/>
      <c r="H76" s="119"/>
    </row>
    <row r="77" spans="1:8" x14ac:dyDescent="0.25">
      <c r="A77" s="36"/>
      <c r="B77" s="36"/>
      <c r="C77" s="36"/>
      <c r="D77" s="36"/>
      <c r="E77" s="36"/>
      <c r="F77" s="36"/>
      <c r="G77" s="36"/>
      <c r="H77" s="36"/>
    </row>
    <row r="78" spans="1:8" x14ac:dyDescent="0.25">
      <c r="A78" s="1" t="s">
        <v>73</v>
      </c>
      <c r="B78" s="71">
        <v>46000</v>
      </c>
      <c r="E78" s="26" t="s">
        <v>90</v>
      </c>
      <c r="F78" s="71">
        <v>6000</v>
      </c>
    </row>
    <row r="79" spans="1:8" x14ac:dyDescent="0.25">
      <c r="A79" s="1" t="s">
        <v>74</v>
      </c>
      <c r="B79" s="71">
        <f>96.22*15</f>
        <v>1443.3</v>
      </c>
      <c r="E79" s="26"/>
      <c r="F79" s="71"/>
    </row>
    <row r="80" spans="1:8" x14ac:dyDescent="0.25">
      <c r="A80" s="1" t="s">
        <v>75</v>
      </c>
      <c r="B80" s="71">
        <f>+B78-B79</f>
        <v>44556.7</v>
      </c>
      <c r="D80" s="1" t="s">
        <v>91</v>
      </c>
      <c r="E80" s="26"/>
      <c r="F80" s="71"/>
    </row>
    <row r="81" spans="1:12" x14ac:dyDescent="0.25">
      <c r="B81" s="71"/>
      <c r="D81" s="72" t="s">
        <v>76</v>
      </c>
      <c r="E81" s="73">
        <f>+B80/365*30.4</f>
        <v>3711.0237808219176</v>
      </c>
      <c r="F81" s="71"/>
    </row>
    <row r="82" spans="1:12" x14ac:dyDescent="0.25">
      <c r="A82" s="1" t="s">
        <v>132</v>
      </c>
      <c r="B82" s="71"/>
      <c r="D82" s="74" t="s">
        <v>77</v>
      </c>
      <c r="E82" s="75">
        <f>+E81+F78</f>
        <v>9711.0237808219172</v>
      </c>
      <c r="F82" s="76" t="s">
        <v>78</v>
      </c>
      <c r="G82" s="77">
        <f>+F78</f>
        <v>6000</v>
      </c>
    </row>
    <row r="83" spans="1:12" x14ac:dyDescent="0.25">
      <c r="A83" s="78" t="s">
        <v>11</v>
      </c>
      <c r="B83" s="79">
        <f>+B80</f>
        <v>44556.7</v>
      </c>
      <c r="D83" s="74"/>
      <c r="E83" s="80">
        <f>+E82</f>
        <v>9711.0237808219172</v>
      </c>
      <c r="F83" s="81"/>
      <c r="G83" s="82">
        <f>+G82</f>
        <v>6000</v>
      </c>
    </row>
    <row r="84" spans="1:12" x14ac:dyDescent="0.25">
      <c r="A84" s="78" t="s">
        <v>12</v>
      </c>
      <c r="B84" s="79">
        <v>42537.59</v>
      </c>
      <c r="D84" s="74" t="s">
        <v>133</v>
      </c>
      <c r="E84" s="80">
        <v>9614.67</v>
      </c>
      <c r="F84" s="81" t="s">
        <v>133</v>
      </c>
      <c r="G84" s="82">
        <v>5470.93</v>
      </c>
    </row>
    <row r="85" spans="1:12" x14ac:dyDescent="0.25">
      <c r="A85" s="78" t="s">
        <v>13</v>
      </c>
      <c r="B85" s="79">
        <f>+B83-B84</f>
        <v>2019.1100000000006</v>
      </c>
      <c r="D85" s="74" t="s">
        <v>134</v>
      </c>
      <c r="E85" s="80">
        <f>+E83-E84</f>
        <v>96.353780821917098</v>
      </c>
      <c r="F85" s="81" t="s">
        <v>134</v>
      </c>
      <c r="G85" s="82">
        <f>+G83-G84</f>
        <v>529.06999999999971</v>
      </c>
    </row>
    <row r="86" spans="1:12" x14ac:dyDescent="0.25">
      <c r="A86" s="83" t="s">
        <v>14</v>
      </c>
      <c r="B86" s="84">
        <v>0.3</v>
      </c>
      <c r="D86" s="74" t="s">
        <v>135</v>
      </c>
      <c r="E86" s="85">
        <v>0.16</v>
      </c>
      <c r="F86" s="81" t="s">
        <v>135</v>
      </c>
      <c r="G86" s="86">
        <v>0.10879999999999999</v>
      </c>
    </row>
    <row r="87" spans="1:12" x14ac:dyDescent="0.25">
      <c r="A87" s="83" t="s">
        <v>15</v>
      </c>
      <c r="B87" s="79">
        <f>+B85*B86</f>
        <v>605.73300000000017</v>
      </c>
      <c r="D87" s="74" t="s">
        <v>136</v>
      </c>
      <c r="E87" s="80">
        <f>+E85*E86</f>
        <v>15.416604931506736</v>
      </c>
      <c r="F87" s="81" t="s">
        <v>136</v>
      </c>
      <c r="G87" s="82">
        <f>+G85*G86</f>
        <v>57.562815999999962</v>
      </c>
    </row>
    <row r="88" spans="1:12" x14ac:dyDescent="0.25">
      <c r="A88" s="83" t="s">
        <v>16</v>
      </c>
      <c r="B88" s="79">
        <v>7980.73</v>
      </c>
      <c r="D88" s="74" t="s">
        <v>137</v>
      </c>
      <c r="E88" s="80">
        <v>772.1</v>
      </c>
      <c r="F88" s="81" t="s">
        <v>137</v>
      </c>
      <c r="G88" s="82">
        <v>321.26</v>
      </c>
    </row>
    <row r="89" spans="1:12" x14ac:dyDescent="0.25">
      <c r="A89" s="83" t="s">
        <v>17</v>
      </c>
      <c r="B89" s="79">
        <f>+B87+B88</f>
        <v>8586.4629999999997</v>
      </c>
      <c r="D89" s="74" t="s">
        <v>138</v>
      </c>
      <c r="E89" s="80">
        <f>+E87+E88</f>
        <v>787.51660493150678</v>
      </c>
      <c r="F89" s="81" t="s">
        <v>138</v>
      </c>
      <c r="G89" s="82">
        <f>+G87+G88</f>
        <v>378.82281599999993</v>
      </c>
    </row>
    <row r="90" spans="1:12" x14ac:dyDescent="0.25">
      <c r="A90" s="78" t="s">
        <v>18</v>
      </c>
      <c r="B90" s="79">
        <v>0</v>
      </c>
      <c r="D90" s="74" t="s">
        <v>139</v>
      </c>
      <c r="E90" s="80">
        <v>0</v>
      </c>
      <c r="F90" s="81" t="s">
        <v>139</v>
      </c>
      <c r="G90" s="82">
        <v>294.63</v>
      </c>
    </row>
    <row r="91" spans="1:12" x14ac:dyDescent="0.25">
      <c r="A91" s="78" t="s">
        <v>19</v>
      </c>
      <c r="B91" s="79">
        <f>+B89-B90</f>
        <v>8586.4629999999997</v>
      </c>
      <c r="D91" s="74" t="s">
        <v>140</v>
      </c>
      <c r="E91" s="80">
        <f>+E89-E90</f>
        <v>787.51660493150678</v>
      </c>
      <c r="F91" s="81" t="s">
        <v>140</v>
      </c>
      <c r="G91" s="82">
        <f>+G89-G90</f>
        <v>84.192815999999937</v>
      </c>
      <c r="L91" s="87"/>
    </row>
    <row r="92" spans="1:12" x14ac:dyDescent="0.25">
      <c r="A92" s="78" t="s">
        <v>79</v>
      </c>
      <c r="B92" s="88"/>
      <c r="D92" s="89"/>
      <c r="E92" s="90"/>
      <c r="F92" s="81"/>
      <c r="G92" s="76"/>
      <c r="L92" s="87"/>
    </row>
    <row r="93" spans="1:12" x14ac:dyDescent="0.25">
      <c r="A93" s="78" t="s">
        <v>80</v>
      </c>
      <c r="B93" s="91">
        <f>+B91-B92</f>
        <v>8586.4629999999997</v>
      </c>
      <c r="C93" s="92"/>
      <c r="D93" s="89" t="s">
        <v>81</v>
      </c>
      <c r="E93" s="93">
        <f>+G93/E81</f>
        <v>0.18952284611222156</v>
      </c>
      <c r="F93" s="81" t="s">
        <v>78</v>
      </c>
      <c r="G93" s="77">
        <f>+E91-G91</f>
        <v>703.3237889315069</v>
      </c>
      <c r="L93" s="87"/>
    </row>
    <row r="94" spans="1:12" x14ac:dyDescent="0.25">
      <c r="B94" s="71"/>
      <c r="D94" s="94" t="s">
        <v>82</v>
      </c>
      <c r="E94" s="95">
        <f>+B80*E93</f>
        <v>8444.5125973684226</v>
      </c>
      <c r="F94" s="71"/>
    </row>
    <row r="95" spans="1:12" x14ac:dyDescent="0.25">
      <c r="B95" s="92"/>
      <c r="D95" s="92"/>
      <c r="E95" s="92"/>
      <c r="F95" s="92"/>
    </row>
    <row r="96" spans="1:12" x14ac:dyDescent="0.25">
      <c r="A96" s="1" t="s">
        <v>83</v>
      </c>
      <c r="D96" s="87">
        <f>+B93</f>
        <v>8586.4629999999997</v>
      </c>
      <c r="E96" s="92"/>
      <c r="F96" s="92"/>
    </row>
    <row r="97" spans="1:6" x14ac:dyDescent="0.25">
      <c r="A97" s="1" t="s">
        <v>84</v>
      </c>
      <c r="D97" s="96">
        <f>+E94</f>
        <v>8444.5125973684226</v>
      </c>
      <c r="E97" s="92"/>
      <c r="F97" s="92"/>
    </row>
    <row r="98" spans="1:6" x14ac:dyDescent="0.25">
      <c r="C98" s="1" t="s">
        <v>85</v>
      </c>
      <c r="D98" s="87">
        <f>+D96-D97</f>
        <v>141.95040263157716</v>
      </c>
      <c r="E98" s="92"/>
      <c r="F98" s="92"/>
    </row>
    <row r="99" spans="1:6" x14ac:dyDescent="0.25">
      <c r="B99" s="92"/>
      <c r="D99" s="92"/>
      <c r="E99" s="92"/>
      <c r="F99" s="92"/>
    </row>
    <row r="100" spans="1:6" x14ac:dyDescent="0.25">
      <c r="A100" s="1" t="s">
        <v>86</v>
      </c>
      <c r="B100" s="71"/>
      <c r="E100" s="26"/>
      <c r="F100" s="71"/>
    </row>
    <row r="101" spans="1:6" x14ac:dyDescent="0.25">
      <c r="B101" s="71"/>
      <c r="E101" s="26"/>
      <c r="F101" s="71"/>
    </row>
  </sheetData>
  <mergeCells count="4">
    <mergeCell ref="A1:G1"/>
    <mergeCell ref="A2:G2"/>
    <mergeCell ref="A5:G8"/>
    <mergeCell ref="A75:H76"/>
  </mergeCells>
  <printOptions horizontalCentered="1" verticalCentered="1"/>
  <pageMargins left="0.51181102362204722" right="0.31496062992125984" top="0.35433070866141736" bottom="0.15748031496062992" header="0.31496062992125984" footer="0.31496062992125984"/>
  <pageSetup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6B3DA-B7BF-4C18-8423-BC6CEC7AD451}">
  <dimension ref="A1:G29"/>
  <sheetViews>
    <sheetView workbookViewId="0">
      <selection activeCell="F23" sqref="F23"/>
    </sheetView>
  </sheetViews>
  <sheetFormatPr defaultColWidth="11.44140625" defaultRowHeight="13.2" x14ac:dyDescent="0.25"/>
  <cols>
    <col min="1" max="1" width="11.44140625" style="1"/>
    <col min="2" max="2" width="13.44140625" style="1" customWidth="1"/>
    <col min="3" max="3" width="12.6640625" style="1" customWidth="1"/>
    <col min="4" max="4" width="14" style="1" customWidth="1"/>
    <col min="5" max="5" width="14.88671875" style="1" customWidth="1"/>
    <col min="6" max="6" width="13.5546875" style="1" customWidth="1"/>
    <col min="7" max="8" width="13.44140625" style="1" customWidth="1"/>
    <col min="9" max="9" width="13" style="1" customWidth="1"/>
    <col min="10" max="257" width="11.44140625" style="1"/>
    <col min="258" max="258" width="13.44140625" style="1" customWidth="1"/>
    <col min="259" max="259" width="12.6640625" style="1" customWidth="1"/>
    <col min="260" max="260" width="14" style="1" customWidth="1"/>
    <col min="261" max="261" width="14.88671875" style="1" customWidth="1"/>
    <col min="262" max="262" width="13.5546875" style="1" customWidth="1"/>
    <col min="263" max="264" width="13.44140625" style="1" customWidth="1"/>
    <col min="265" max="265" width="13" style="1" customWidth="1"/>
    <col min="266" max="513" width="11.44140625" style="1"/>
    <col min="514" max="514" width="13.44140625" style="1" customWidth="1"/>
    <col min="515" max="515" width="12.6640625" style="1" customWidth="1"/>
    <col min="516" max="516" width="14" style="1" customWidth="1"/>
    <col min="517" max="517" width="14.88671875" style="1" customWidth="1"/>
    <col min="518" max="518" width="13.5546875" style="1" customWidth="1"/>
    <col min="519" max="520" width="13.44140625" style="1" customWidth="1"/>
    <col min="521" max="521" width="13" style="1" customWidth="1"/>
    <col min="522" max="769" width="11.44140625" style="1"/>
    <col min="770" max="770" width="13.44140625" style="1" customWidth="1"/>
    <col min="771" max="771" width="12.6640625" style="1" customWidth="1"/>
    <col min="772" max="772" width="14" style="1" customWidth="1"/>
    <col min="773" max="773" width="14.88671875" style="1" customWidth="1"/>
    <col min="774" max="774" width="13.5546875" style="1" customWidth="1"/>
    <col min="775" max="776" width="13.44140625" style="1" customWidth="1"/>
    <col min="777" max="777" width="13" style="1" customWidth="1"/>
    <col min="778" max="1025" width="11.44140625" style="1"/>
    <col min="1026" max="1026" width="13.44140625" style="1" customWidth="1"/>
    <col min="1027" max="1027" width="12.6640625" style="1" customWidth="1"/>
    <col min="1028" max="1028" width="14" style="1" customWidth="1"/>
    <col min="1029" max="1029" width="14.88671875" style="1" customWidth="1"/>
    <col min="1030" max="1030" width="13.5546875" style="1" customWidth="1"/>
    <col min="1031" max="1032" width="13.44140625" style="1" customWidth="1"/>
    <col min="1033" max="1033" width="13" style="1" customWidth="1"/>
    <col min="1034" max="1281" width="11.44140625" style="1"/>
    <col min="1282" max="1282" width="13.44140625" style="1" customWidth="1"/>
    <col min="1283" max="1283" width="12.6640625" style="1" customWidth="1"/>
    <col min="1284" max="1284" width="14" style="1" customWidth="1"/>
    <col min="1285" max="1285" width="14.88671875" style="1" customWidth="1"/>
    <col min="1286" max="1286" width="13.5546875" style="1" customWidth="1"/>
    <col min="1287" max="1288" width="13.44140625" style="1" customWidth="1"/>
    <col min="1289" max="1289" width="13" style="1" customWidth="1"/>
    <col min="1290" max="1537" width="11.44140625" style="1"/>
    <col min="1538" max="1538" width="13.44140625" style="1" customWidth="1"/>
    <col min="1539" max="1539" width="12.6640625" style="1" customWidth="1"/>
    <col min="1540" max="1540" width="14" style="1" customWidth="1"/>
    <col min="1541" max="1541" width="14.88671875" style="1" customWidth="1"/>
    <col min="1542" max="1542" width="13.5546875" style="1" customWidth="1"/>
    <col min="1543" max="1544" width="13.44140625" style="1" customWidth="1"/>
    <col min="1545" max="1545" width="13" style="1" customWidth="1"/>
    <col min="1546" max="1793" width="11.44140625" style="1"/>
    <col min="1794" max="1794" width="13.44140625" style="1" customWidth="1"/>
    <col min="1795" max="1795" width="12.6640625" style="1" customWidth="1"/>
    <col min="1796" max="1796" width="14" style="1" customWidth="1"/>
    <col min="1797" max="1797" width="14.88671875" style="1" customWidth="1"/>
    <col min="1798" max="1798" width="13.5546875" style="1" customWidth="1"/>
    <col min="1799" max="1800" width="13.44140625" style="1" customWidth="1"/>
    <col min="1801" max="1801" width="13" style="1" customWidth="1"/>
    <col min="1802" max="2049" width="11.44140625" style="1"/>
    <col min="2050" max="2050" width="13.44140625" style="1" customWidth="1"/>
    <col min="2051" max="2051" width="12.6640625" style="1" customWidth="1"/>
    <col min="2052" max="2052" width="14" style="1" customWidth="1"/>
    <col min="2053" max="2053" width="14.88671875" style="1" customWidth="1"/>
    <col min="2054" max="2054" width="13.5546875" style="1" customWidth="1"/>
    <col min="2055" max="2056" width="13.44140625" style="1" customWidth="1"/>
    <col min="2057" max="2057" width="13" style="1" customWidth="1"/>
    <col min="2058" max="2305" width="11.44140625" style="1"/>
    <col min="2306" max="2306" width="13.44140625" style="1" customWidth="1"/>
    <col min="2307" max="2307" width="12.6640625" style="1" customWidth="1"/>
    <col min="2308" max="2308" width="14" style="1" customWidth="1"/>
    <col min="2309" max="2309" width="14.88671875" style="1" customWidth="1"/>
    <col min="2310" max="2310" width="13.5546875" style="1" customWidth="1"/>
    <col min="2311" max="2312" width="13.44140625" style="1" customWidth="1"/>
    <col min="2313" max="2313" width="13" style="1" customWidth="1"/>
    <col min="2314" max="2561" width="11.44140625" style="1"/>
    <col min="2562" max="2562" width="13.44140625" style="1" customWidth="1"/>
    <col min="2563" max="2563" width="12.6640625" style="1" customWidth="1"/>
    <col min="2564" max="2564" width="14" style="1" customWidth="1"/>
    <col min="2565" max="2565" width="14.88671875" style="1" customWidth="1"/>
    <col min="2566" max="2566" width="13.5546875" style="1" customWidth="1"/>
    <col min="2567" max="2568" width="13.44140625" style="1" customWidth="1"/>
    <col min="2569" max="2569" width="13" style="1" customWidth="1"/>
    <col min="2570" max="2817" width="11.44140625" style="1"/>
    <col min="2818" max="2818" width="13.44140625" style="1" customWidth="1"/>
    <col min="2819" max="2819" width="12.6640625" style="1" customWidth="1"/>
    <col min="2820" max="2820" width="14" style="1" customWidth="1"/>
    <col min="2821" max="2821" width="14.88671875" style="1" customWidth="1"/>
    <col min="2822" max="2822" width="13.5546875" style="1" customWidth="1"/>
    <col min="2823" max="2824" width="13.44140625" style="1" customWidth="1"/>
    <col min="2825" max="2825" width="13" style="1" customWidth="1"/>
    <col min="2826" max="3073" width="11.44140625" style="1"/>
    <col min="3074" max="3074" width="13.44140625" style="1" customWidth="1"/>
    <col min="3075" max="3075" width="12.6640625" style="1" customWidth="1"/>
    <col min="3076" max="3076" width="14" style="1" customWidth="1"/>
    <col min="3077" max="3077" width="14.88671875" style="1" customWidth="1"/>
    <col min="3078" max="3078" width="13.5546875" style="1" customWidth="1"/>
    <col min="3079" max="3080" width="13.44140625" style="1" customWidth="1"/>
    <col min="3081" max="3081" width="13" style="1" customWidth="1"/>
    <col min="3082" max="3329" width="11.44140625" style="1"/>
    <col min="3330" max="3330" width="13.44140625" style="1" customWidth="1"/>
    <col min="3331" max="3331" width="12.6640625" style="1" customWidth="1"/>
    <col min="3332" max="3332" width="14" style="1" customWidth="1"/>
    <col min="3333" max="3333" width="14.88671875" style="1" customWidth="1"/>
    <col min="3334" max="3334" width="13.5546875" style="1" customWidth="1"/>
    <col min="3335" max="3336" width="13.44140625" style="1" customWidth="1"/>
    <col min="3337" max="3337" width="13" style="1" customWidth="1"/>
    <col min="3338" max="3585" width="11.44140625" style="1"/>
    <col min="3586" max="3586" width="13.44140625" style="1" customWidth="1"/>
    <col min="3587" max="3587" width="12.6640625" style="1" customWidth="1"/>
    <col min="3588" max="3588" width="14" style="1" customWidth="1"/>
    <col min="3589" max="3589" width="14.88671875" style="1" customWidth="1"/>
    <col min="3590" max="3590" width="13.5546875" style="1" customWidth="1"/>
    <col min="3591" max="3592" width="13.44140625" style="1" customWidth="1"/>
    <col min="3593" max="3593" width="13" style="1" customWidth="1"/>
    <col min="3594" max="3841" width="11.44140625" style="1"/>
    <col min="3842" max="3842" width="13.44140625" style="1" customWidth="1"/>
    <col min="3843" max="3843" width="12.6640625" style="1" customWidth="1"/>
    <col min="3844" max="3844" width="14" style="1" customWidth="1"/>
    <col min="3845" max="3845" width="14.88671875" style="1" customWidth="1"/>
    <col min="3846" max="3846" width="13.5546875" style="1" customWidth="1"/>
    <col min="3847" max="3848" width="13.44140625" style="1" customWidth="1"/>
    <col min="3849" max="3849" width="13" style="1" customWidth="1"/>
    <col min="3850" max="4097" width="11.44140625" style="1"/>
    <col min="4098" max="4098" width="13.44140625" style="1" customWidth="1"/>
    <col min="4099" max="4099" width="12.6640625" style="1" customWidth="1"/>
    <col min="4100" max="4100" width="14" style="1" customWidth="1"/>
    <col min="4101" max="4101" width="14.88671875" style="1" customWidth="1"/>
    <col min="4102" max="4102" width="13.5546875" style="1" customWidth="1"/>
    <col min="4103" max="4104" width="13.44140625" style="1" customWidth="1"/>
    <col min="4105" max="4105" width="13" style="1" customWidth="1"/>
    <col min="4106" max="4353" width="11.44140625" style="1"/>
    <col min="4354" max="4354" width="13.44140625" style="1" customWidth="1"/>
    <col min="4355" max="4355" width="12.6640625" style="1" customWidth="1"/>
    <col min="4356" max="4356" width="14" style="1" customWidth="1"/>
    <col min="4357" max="4357" width="14.88671875" style="1" customWidth="1"/>
    <col min="4358" max="4358" width="13.5546875" style="1" customWidth="1"/>
    <col min="4359" max="4360" width="13.44140625" style="1" customWidth="1"/>
    <col min="4361" max="4361" width="13" style="1" customWidth="1"/>
    <col min="4362" max="4609" width="11.44140625" style="1"/>
    <col min="4610" max="4610" width="13.44140625" style="1" customWidth="1"/>
    <col min="4611" max="4611" width="12.6640625" style="1" customWidth="1"/>
    <col min="4612" max="4612" width="14" style="1" customWidth="1"/>
    <col min="4613" max="4613" width="14.88671875" style="1" customWidth="1"/>
    <col min="4614" max="4614" width="13.5546875" style="1" customWidth="1"/>
    <col min="4615" max="4616" width="13.44140625" style="1" customWidth="1"/>
    <col min="4617" max="4617" width="13" style="1" customWidth="1"/>
    <col min="4618" max="4865" width="11.44140625" style="1"/>
    <col min="4866" max="4866" width="13.44140625" style="1" customWidth="1"/>
    <col min="4867" max="4867" width="12.6640625" style="1" customWidth="1"/>
    <col min="4868" max="4868" width="14" style="1" customWidth="1"/>
    <col min="4869" max="4869" width="14.88671875" style="1" customWidth="1"/>
    <col min="4870" max="4870" width="13.5546875" style="1" customWidth="1"/>
    <col min="4871" max="4872" width="13.44140625" style="1" customWidth="1"/>
    <col min="4873" max="4873" width="13" style="1" customWidth="1"/>
    <col min="4874" max="5121" width="11.44140625" style="1"/>
    <col min="5122" max="5122" width="13.44140625" style="1" customWidth="1"/>
    <col min="5123" max="5123" width="12.6640625" style="1" customWidth="1"/>
    <col min="5124" max="5124" width="14" style="1" customWidth="1"/>
    <col min="5125" max="5125" width="14.88671875" style="1" customWidth="1"/>
    <col min="5126" max="5126" width="13.5546875" style="1" customWidth="1"/>
    <col min="5127" max="5128" width="13.44140625" style="1" customWidth="1"/>
    <col min="5129" max="5129" width="13" style="1" customWidth="1"/>
    <col min="5130" max="5377" width="11.44140625" style="1"/>
    <col min="5378" max="5378" width="13.44140625" style="1" customWidth="1"/>
    <col min="5379" max="5379" width="12.6640625" style="1" customWidth="1"/>
    <col min="5380" max="5380" width="14" style="1" customWidth="1"/>
    <col min="5381" max="5381" width="14.88671875" style="1" customWidth="1"/>
    <col min="5382" max="5382" width="13.5546875" style="1" customWidth="1"/>
    <col min="5383" max="5384" width="13.44140625" style="1" customWidth="1"/>
    <col min="5385" max="5385" width="13" style="1" customWidth="1"/>
    <col min="5386" max="5633" width="11.44140625" style="1"/>
    <col min="5634" max="5634" width="13.44140625" style="1" customWidth="1"/>
    <col min="5635" max="5635" width="12.6640625" style="1" customWidth="1"/>
    <col min="5636" max="5636" width="14" style="1" customWidth="1"/>
    <col min="5637" max="5637" width="14.88671875" style="1" customWidth="1"/>
    <col min="5638" max="5638" width="13.5546875" style="1" customWidth="1"/>
    <col min="5639" max="5640" width="13.44140625" style="1" customWidth="1"/>
    <col min="5641" max="5641" width="13" style="1" customWidth="1"/>
    <col min="5642" max="5889" width="11.44140625" style="1"/>
    <col min="5890" max="5890" width="13.44140625" style="1" customWidth="1"/>
    <col min="5891" max="5891" width="12.6640625" style="1" customWidth="1"/>
    <col min="5892" max="5892" width="14" style="1" customWidth="1"/>
    <col min="5893" max="5893" width="14.88671875" style="1" customWidth="1"/>
    <col min="5894" max="5894" width="13.5546875" style="1" customWidth="1"/>
    <col min="5895" max="5896" width="13.44140625" style="1" customWidth="1"/>
    <col min="5897" max="5897" width="13" style="1" customWidth="1"/>
    <col min="5898" max="6145" width="11.44140625" style="1"/>
    <col min="6146" max="6146" width="13.44140625" style="1" customWidth="1"/>
    <col min="6147" max="6147" width="12.6640625" style="1" customWidth="1"/>
    <col min="6148" max="6148" width="14" style="1" customWidth="1"/>
    <col min="6149" max="6149" width="14.88671875" style="1" customWidth="1"/>
    <col min="6150" max="6150" width="13.5546875" style="1" customWidth="1"/>
    <col min="6151" max="6152" width="13.44140625" style="1" customWidth="1"/>
    <col min="6153" max="6153" width="13" style="1" customWidth="1"/>
    <col min="6154" max="6401" width="11.44140625" style="1"/>
    <col min="6402" max="6402" width="13.44140625" style="1" customWidth="1"/>
    <col min="6403" max="6403" width="12.6640625" style="1" customWidth="1"/>
    <col min="6404" max="6404" width="14" style="1" customWidth="1"/>
    <col min="6405" max="6405" width="14.88671875" style="1" customWidth="1"/>
    <col min="6406" max="6406" width="13.5546875" style="1" customWidth="1"/>
    <col min="6407" max="6408" width="13.44140625" style="1" customWidth="1"/>
    <col min="6409" max="6409" width="13" style="1" customWidth="1"/>
    <col min="6410" max="6657" width="11.44140625" style="1"/>
    <col min="6658" max="6658" width="13.44140625" style="1" customWidth="1"/>
    <col min="6659" max="6659" width="12.6640625" style="1" customWidth="1"/>
    <col min="6660" max="6660" width="14" style="1" customWidth="1"/>
    <col min="6661" max="6661" width="14.88671875" style="1" customWidth="1"/>
    <col min="6662" max="6662" width="13.5546875" style="1" customWidth="1"/>
    <col min="6663" max="6664" width="13.44140625" style="1" customWidth="1"/>
    <col min="6665" max="6665" width="13" style="1" customWidth="1"/>
    <col min="6666" max="6913" width="11.44140625" style="1"/>
    <col min="6914" max="6914" width="13.44140625" style="1" customWidth="1"/>
    <col min="6915" max="6915" width="12.6640625" style="1" customWidth="1"/>
    <col min="6916" max="6916" width="14" style="1" customWidth="1"/>
    <col min="6917" max="6917" width="14.88671875" style="1" customWidth="1"/>
    <col min="6918" max="6918" width="13.5546875" style="1" customWidth="1"/>
    <col min="6919" max="6920" width="13.44140625" style="1" customWidth="1"/>
    <col min="6921" max="6921" width="13" style="1" customWidth="1"/>
    <col min="6922" max="7169" width="11.44140625" style="1"/>
    <col min="7170" max="7170" width="13.44140625" style="1" customWidth="1"/>
    <col min="7171" max="7171" width="12.6640625" style="1" customWidth="1"/>
    <col min="7172" max="7172" width="14" style="1" customWidth="1"/>
    <col min="7173" max="7173" width="14.88671875" style="1" customWidth="1"/>
    <col min="7174" max="7174" width="13.5546875" style="1" customWidth="1"/>
    <col min="7175" max="7176" width="13.44140625" style="1" customWidth="1"/>
    <col min="7177" max="7177" width="13" style="1" customWidth="1"/>
    <col min="7178" max="7425" width="11.44140625" style="1"/>
    <col min="7426" max="7426" width="13.44140625" style="1" customWidth="1"/>
    <col min="7427" max="7427" width="12.6640625" style="1" customWidth="1"/>
    <col min="7428" max="7428" width="14" style="1" customWidth="1"/>
    <col min="7429" max="7429" width="14.88671875" style="1" customWidth="1"/>
    <col min="7430" max="7430" width="13.5546875" style="1" customWidth="1"/>
    <col min="7431" max="7432" width="13.44140625" style="1" customWidth="1"/>
    <col min="7433" max="7433" width="13" style="1" customWidth="1"/>
    <col min="7434" max="7681" width="11.44140625" style="1"/>
    <col min="7682" max="7682" width="13.44140625" style="1" customWidth="1"/>
    <col min="7683" max="7683" width="12.6640625" style="1" customWidth="1"/>
    <col min="7684" max="7684" width="14" style="1" customWidth="1"/>
    <col min="7685" max="7685" width="14.88671875" style="1" customWidth="1"/>
    <col min="7686" max="7686" width="13.5546875" style="1" customWidth="1"/>
    <col min="7687" max="7688" width="13.44140625" style="1" customWidth="1"/>
    <col min="7689" max="7689" width="13" style="1" customWidth="1"/>
    <col min="7690" max="7937" width="11.44140625" style="1"/>
    <col min="7938" max="7938" width="13.44140625" style="1" customWidth="1"/>
    <col min="7939" max="7939" width="12.6640625" style="1" customWidth="1"/>
    <col min="7940" max="7940" width="14" style="1" customWidth="1"/>
    <col min="7941" max="7941" width="14.88671875" style="1" customWidth="1"/>
    <col min="7942" max="7942" width="13.5546875" style="1" customWidth="1"/>
    <col min="7943" max="7944" width="13.44140625" style="1" customWidth="1"/>
    <col min="7945" max="7945" width="13" style="1" customWidth="1"/>
    <col min="7946" max="8193" width="11.44140625" style="1"/>
    <col min="8194" max="8194" width="13.44140625" style="1" customWidth="1"/>
    <col min="8195" max="8195" width="12.6640625" style="1" customWidth="1"/>
    <col min="8196" max="8196" width="14" style="1" customWidth="1"/>
    <col min="8197" max="8197" width="14.88671875" style="1" customWidth="1"/>
    <col min="8198" max="8198" width="13.5546875" style="1" customWidth="1"/>
    <col min="8199" max="8200" width="13.44140625" style="1" customWidth="1"/>
    <col min="8201" max="8201" width="13" style="1" customWidth="1"/>
    <col min="8202" max="8449" width="11.44140625" style="1"/>
    <col min="8450" max="8450" width="13.44140625" style="1" customWidth="1"/>
    <col min="8451" max="8451" width="12.6640625" style="1" customWidth="1"/>
    <col min="8452" max="8452" width="14" style="1" customWidth="1"/>
    <col min="8453" max="8453" width="14.88671875" style="1" customWidth="1"/>
    <col min="8454" max="8454" width="13.5546875" style="1" customWidth="1"/>
    <col min="8455" max="8456" width="13.44140625" style="1" customWidth="1"/>
    <col min="8457" max="8457" width="13" style="1" customWidth="1"/>
    <col min="8458" max="8705" width="11.44140625" style="1"/>
    <col min="8706" max="8706" width="13.44140625" style="1" customWidth="1"/>
    <col min="8707" max="8707" width="12.6640625" style="1" customWidth="1"/>
    <col min="8708" max="8708" width="14" style="1" customWidth="1"/>
    <col min="8709" max="8709" width="14.88671875" style="1" customWidth="1"/>
    <col min="8710" max="8710" width="13.5546875" style="1" customWidth="1"/>
    <col min="8711" max="8712" width="13.44140625" style="1" customWidth="1"/>
    <col min="8713" max="8713" width="13" style="1" customWidth="1"/>
    <col min="8714" max="8961" width="11.44140625" style="1"/>
    <col min="8962" max="8962" width="13.44140625" style="1" customWidth="1"/>
    <col min="8963" max="8963" width="12.6640625" style="1" customWidth="1"/>
    <col min="8964" max="8964" width="14" style="1" customWidth="1"/>
    <col min="8965" max="8965" width="14.88671875" style="1" customWidth="1"/>
    <col min="8966" max="8966" width="13.5546875" style="1" customWidth="1"/>
    <col min="8967" max="8968" width="13.44140625" style="1" customWidth="1"/>
    <col min="8969" max="8969" width="13" style="1" customWidth="1"/>
    <col min="8970" max="9217" width="11.44140625" style="1"/>
    <col min="9218" max="9218" width="13.44140625" style="1" customWidth="1"/>
    <col min="9219" max="9219" width="12.6640625" style="1" customWidth="1"/>
    <col min="9220" max="9220" width="14" style="1" customWidth="1"/>
    <col min="9221" max="9221" width="14.88671875" style="1" customWidth="1"/>
    <col min="9222" max="9222" width="13.5546875" style="1" customWidth="1"/>
    <col min="9223" max="9224" width="13.44140625" style="1" customWidth="1"/>
    <col min="9225" max="9225" width="13" style="1" customWidth="1"/>
    <col min="9226" max="9473" width="11.44140625" style="1"/>
    <col min="9474" max="9474" width="13.44140625" style="1" customWidth="1"/>
    <col min="9475" max="9475" width="12.6640625" style="1" customWidth="1"/>
    <col min="9476" max="9476" width="14" style="1" customWidth="1"/>
    <col min="9477" max="9477" width="14.88671875" style="1" customWidth="1"/>
    <col min="9478" max="9478" width="13.5546875" style="1" customWidth="1"/>
    <col min="9479" max="9480" width="13.44140625" style="1" customWidth="1"/>
    <col min="9481" max="9481" width="13" style="1" customWidth="1"/>
    <col min="9482" max="9729" width="11.44140625" style="1"/>
    <col min="9730" max="9730" width="13.44140625" style="1" customWidth="1"/>
    <col min="9731" max="9731" width="12.6640625" style="1" customWidth="1"/>
    <col min="9732" max="9732" width="14" style="1" customWidth="1"/>
    <col min="9733" max="9733" width="14.88671875" style="1" customWidth="1"/>
    <col min="9734" max="9734" width="13.5546875" style="1" customWidth="1"/>
    <col min="9735" max="9736" width="13.44140625" style="1" customWidth="1"/>
    <col min="9737" max="9737" width="13" style="1" customWidth="1"/>
    <col min="9738" max="9985" width="11.44140625" style="1"/>
    <col min="9986" max="9986" width="13.44140625" style="1" customWidth="1"/>
    <col min="9987" max="9987" width="12.6640625" style="1" customWidth="1"/>
    <col min="9988" max="9988" width="14" style="1" customWidth="1"/>
    <col min="9989" max="9989" width="14.88671875" style="1" customWidth="1"/>
    <col min="9990" max="9990" width="13.5546875" style="1" customWidth="1"/>
    <col min="9991" max="9992" width="13.44140625" style="1" customWidth="1"/>
    <col min="9993" max="9993" width="13" style="1" customWidth="1"/>
    <col min="9994" max="10241" width="11.44140625" style="1"/>
    <col min="10242" max="10242" width="13.44140625" style="1" customWidth="1"/>
    <col min="10243" max="10243" width="12.6640625" style="1" customWidth="1"/>
    <col min="10244" max="10244" width="14" style="1" customWidth="1"/>
    <col min="10245" max="10245" width="14.88671875" style="1" customWidth="1"/>
    <col min="10246" max="10246" width="13.5546875" style="1" customWidth="1"/>
    <col min="10247" max="10248" width="13.44140625" style="1" customWidth="1"/>
    <col min="10249" max="10249" width="13" style="1" customWidth="1"/>
    <col min="10250" max="10497" width="11.44140625" style="1"/>
    <col min="10498" max="10498" width="13.44140625" style="1" customWidth="1"/>
    <col min="10499" max="10499" width="12.6640625" style="1" customWidth="1"/>
    <col min="10500" max="10500" width="14" style="1" customWidth="1"/>
    <col min="10501" max="10501" width="14.88671875" style="1" customWidth="1"/>
    <col min="10502" max="10502" width="13.5546875" style="1" customWidth="1"/>
    <col min="10503" max="10504" width="13.44140625" style="1" customWidth="1"/>
    <col min="10505" max="10505" width="13" style="1" customWidth="1"/>
    <col min="10506" max="10753" width="11.44140625" style="1"/>
    <col min="10754" max="10754" width="13.44140625" style="1" customWidth="1"/>
    <col min="10755" max="10755" width="12.6640625" style="1" customWidth="1"/>
    <col min="10756" max="10756" width="14" style="1" customWidth="1"/>
    <col min="10757" max="10757" width="14.88671875" style="1" customWidth="1"/>
    <col min="10758" max="10758" width="13.5546875" style="1" customWidth="1"/>
    <col min="10759" max="10760" width="13.44140625" style="1" customWidth="1"/>
    <col min="10761" max="10761" width="13" style="1" customWidth="1"/>
    <col min="10762" max="11009" width="11.44140625" style="1"/>
    <col min="11010" max="11010" width="13.44140625" style="1" customWidth="1"/>
    <col min="11011" max="11011" width="12.6640625" style="1" customWidth="1"/>
    <col min="11012" max="11012" width="14" style="1" customWidth="1"/>
    <col min="11013" max="11013" width="14.88671875" style="1" customWidth="1"/>
    <col min="11014" max="11014" width="13.5546875" style="1" customWidth="1"/>
    <col min="11015" max="11016" width="13.44140625" style="1" customWidth="1"/>
    <col min="11017" max="11017" width="13" style="1" customWidth="1"/>
    <col min="11018" max="11265" width="11.44140625" style="1"/>
    <col min="11266" max="11266" width="13.44140625" style="1" customWidth="1"/>
    <col min="11267" max="11267" width="12.6640625" style="1" customWidth="1"/>
    <col min="11268" max="11268" width="14" style="1" customWidth="1"/>
    <col min="11269" max="11269" width="14.88671875" style="1" customWidth="1"/>
    <col min="11270" max="11270" width="13.5546875" style="1" customWidth="1"/>
    <col min="11271" max="11272" width="13.44140625" style="1" customWidth="1"/>
    <col min="11273" max="11273" width="13" style="1" customWidth="1"/>
    <col min="11274" max="11521" width="11.44140625" style="1"/>
    <col min="11522" max="11522" width="13.44140625" style="1" customWidth="1"/>
    <col min="11523" max="11523" width="12.6640625" style="1" customWidth="1"/>
    <col min="11524" max="11524" width="14" style="1" customWidth="1"/>
    <col min="11525" max="11525" width="14.88671875" style="1" customWidth="1"/>
    <col min="11526" max="11526" width="13.5546875" style="1" customWidth="1"/>
    <col min="11527" max="11528" width="13.44140625" style="1" customWidth="1"/>
    <col min="11529" max="11529" width="13" style="1" customWidth="1"/>
    <col min="11530" max="11777" width="11.44140625" style="1"/>
    <col min="11778" max="11778" width="13.44140625" style="1" customWidth="1"/>
    <col min="11779" max="11779" width="12.6640625" style="1" customWidth="1"/>
    <col min="11780" max="11780" width="14" style="1" customWidth="1"/>
    <col min="11781" max="11781" width="14.88671875" style="1" customWidth="1"/>
    <col min="11782" max="11782" width="13.5546875" style="1" customWidth="1"/>
    <col min="11783" max="11784" width="13.44140625" style="1" customWidth="1"/>
    <col min="11785" max="11785" width="13" style="1" customWidth="1"/>
    <col min="11786" max="12033" width="11.44140625" style="1"/>
    <col min="12034" max="12034" width="13.44140625" style="1" customWidth="1"/>
    <col min="12035" max="12035" width="12.6640625" style="1" customWidth="1"/>
    <col min="12036" max="12036" width="14" style="1" customWidth="1"/>
    <col min="12037" max="12037" width="14.88671875" style="1" customWidth="1"/>
    <col min="12038" max="12038" width="13.5546875" style="1" customWidth="1"/>
    <col min="12039" max="12040" width="13.44140625" style="1" customWidth="1"/>
    <col min="12041" max="12041" width="13" style="1" customWidth="1"/>
    <col min="12042" max="12289" width="11.44140625" style="1"/>
    <col min="12290" max="12290" width="13.44140625" style="1" customWidth="1"/>
    <col min="12291" max="12291" width="12.6640625" style="1" customWidth="1"/>
    <col min="12292" max="12292" width="14" style="1" customWidth="1"/>
    <col min="12293" max="12293" width="14.88671875" style="1" customWidth="1"/>
    <col min="12294" max="12294" width="13.5546875" style="1" customWidth="1"/>
    <col min="12295" max="12296" width="13.44140625" style="1" customWidth="1"/>
    <col min="12297" max="12297" width="13" style="1" customWidth="1"/>
    <col min="12298" max="12545" width="11.44140625" style="1"/>
    <col min="12546" max="12546" width="13.44140625" style="1" customWidth="1"/>
    <col min="12547" max="12547" width="12.6640625" style="1" customWidth="1"/>
    <col min="12548" max="12548" width="14" style="1" customWidth="1"/>
    <col min="12549" max="12549" width="14.88671875" style="1" customWidth="1"/>
    <col min="12550" max="12550" width="13.5546875" style="1" customWidth="1"/>
    <col min="12551" max="12552" width="13.44140625" style="1" customWidth="1"/>
    <col min="12553" max="12553" width="13" style="1" customWidth="1"/>
    <col min="12554" max="12801" width="11.44140625" style="1"/>
    <col min="12802" max="12802" width="13.44140625" style="1" customWidth="1"/>
    <col min="12803" max="12803" width="12.6640625" style="1" customWidth="1"/>
    <col min="12804" max="12804" width="14" style="1" customWidth="1"/>
    <col min="12805" max="12805" width="14.88671875" style="1" customWidth="1"/>
    <col min="12806" max="12806" width="13.5546875" style="1" customWidth="1"/>
    <col min="12807" max="12808" width="13.44140625" style="1" customWidth="1"/>
    <col min="12809" max="12809" width="13" style="1" customWidth="1"/>
    <col min="12810" max="13057" width="11.44140625" style="1"/>
    <col min="13058" max="13058" width="13.44140625" style="1" customWidth="1"/>
    <col min="13059" max="13059" width="12.6640625" style="1" customWidth="1"/>
    <col min="13060" max="13060" width="14" style="1" customWidth="1"/>
    <col min="13061" max="13061" width="14.88671875" style="1" customWidth="1"/>
    <col min="13062" max="13062" width="13.5546875" style="1" customWidth="1"/>
    <col min="13063" max="13064" width="13.44140625" style="1" customWidth="1"/>
    <col min="13065" max="13065" width="13" style="1" customWidth="1"/>
    <col min="13066" max="13313" width="11.44140625" style="1"/>
    <col min="13314" max="13314" width="13.44140625" style="1" customWidth="1"/>
    <col min="13315" max="13315" width="12.6640625" style="1" customWidth="1"/>
    <col min="13316" max="13316" width="14" style="1" customWidth="1"/>
    <col min="13317" max="13317" width="14.88671875" style="1" customWidth="1"/>
    <col min="13318" max="13318" width="13.5546875" style="1" customWidth="1"/>
    <col min="13319" max="13320" width="13.44140625" style="1" customWidth="1"/>
    <col min="13321" max="13321" width="13" style="1" customWidth="1"/>
    <col min="13322" max="13569" width="11.44140625" style="1"/>
    <col min="13570" max="13570" width="13.44140625" style="1" customWidth="1"/>
    <col min="13571" max="13571" width="12.6640625" style="1" customWidth="1"/>
    <col min="13572" max="13572" width="14" style="1" customWidth="1"/>
    <col min="13573" max="13573" width="14.88671875" style="1" customWidth="1"/>
    <col min="13574" max="13574" width="13.5546875" style="1" customWidth="1"/>
    <col min="13575" max="13576" width="13.44140625" style="1" customWidth="1"/>
    <col min="13577" max="13577" width="13" style="1" customWidth="1"/>
    <col min="13578" max="13825" width="11.44140625" style="1"/>
    <col min="13826" max="13826" width="13.44140625" style="1" customWidth="1"/>
    <col min="13827" max="13827" width="12.6640625" style="1" customWidth="1"/>
    <col min="13828" max="13828" width="14" style="1" customWidth="1"/>
    <col min="13829" max="13829" width="14.88671875" style="1" customWidth="1"/>
    <col min="13830" max="13830" width="13.5546875" style="1" customWidth="1"/>
    <col min="13831" max="13832" width="13.44140625" style="1" customWidth="1"/>
    <col min="13833" max="13833" width="13" style="1" customWidth="1"/>
    <col min="13834" max="14081" width="11.44140625" style="1"/>
    <col min="14082" max="14082" width="13.44140625" style="1" customWidth="1"/>
    <col min="14083" max="14083" width="12.6640625" style="1" customWidth="1"/>
    <col min="14084" max="14084" width="14" style="1" customWidth="1"/>
    <col min="14085" max="14085" width="14.88671875" style="1" customWidth="1"/>
    <col min="14086" max="14086" width="13.5546875" style="1" customWidth="1"/>
    <col min="14087" max="14088" width="13.44140625" style="1" customWidth="1"/>
    <col min="14089" max="14089" width="13" style="1" customWidth="1"/>
    <col min="14090" max="14337" width="11.44140625" style="1"/>
    <col min="14338" max="14338" width="13.44140625" style="1" customWidth="1"/>
    <col min="14339" max="14339" width="12.6640625" style="1" customWidth="1"/>
    <col min="14340" max="14340" width="14" style="1" customWidth="1"/>
    <col min="14341" max="14341" width="14.88671875" style="1" customWidth="1"/>
    <col min="14342" max="14342" width="13.5546875" style="1" customWidth="1"/>
    <col min="14343" max="14344" width="13.44140625" style="1" customWidth="1"/>
    <col min="14345" max="14345" width="13" style="1" customWidth="1"/>
    <col min="14346" max="14593" width="11.44140625" style="1"/>
    <col min="14594" max="14594" width="13.44140625" style="1" customWidth="1"/>
    <col min="14595" max="14595" width="12.6640625" style="1" customWidth="1"/>
    <col min="14596" max="14596" width="14" style="1" customWidth="1"/>
    <col min="14597" max="14597" width="14.88671875" style="1" customWidth="1"/>
    <col min="14598" max="14598" width="13.5546875" style="1" customWidth="1"/>
    <col min="14599" max="14600" width="13.44140625" style="1" customWidth="1"/>
    <col min="14601" max="14601" width="13" style="1" customWidth="1"/>
    <col min="14602" max="14849" width="11.44140625" style="1"/>
    <col min="14850" max="14850" width="13.44140625" style="1" customWidth="1"/>
    <col min="14851" max="14851" width="12.6640625" style="1" customWidth="1"/>
    <col min="14852" max="14852" width="14" style="1" customWidth="1"/>
    <col min="14853" max="14853" width="14.88671875" style="1" customWidth="1"/>
    <col min="14854" max="14854" width="13.5546875" style="1" customWidth="1"/>
    <col min="14855" max="14856" width="13.44140625" style="1" customWidth="1"/>
    <col min="14857" max="14857" width="13" style="1" customWidth="1"/>
    <col min="14858" max="15105" width="11.44140625" style="1"/>
    <col min="15106" max="15106" width="13.44140625" style="1" customWidth="1"/>
    <col min="15107" max="15107" width="12.6640625" style="1" customWidth="1"/>
    <col min="15108" max="15108" width="14" style="1" customWidth="1"/>
    <col min="15109" max="15109" width="14.88671875" style="1" customWidth="1"/>
    <col min="15110" max="15110" width="13.5546875" style="1" customWidth="1"/>
    <col min="15111" max="15112" width="13.44140625" style="1" customWidth="1"/>
    <col min="15113" max="15113" width="13" style="1" customWidth="1"/>
    <col min="15114" max="15361" width="11.44140625" style="1"/>
    <col min="15362" max="15362" width="13.44140625" style="1" customWidth="1"/>
    <col min="15363" max="15363" width="12.6640625" style="1" customWidth="1"/>
    <col min="15364" max="15364" width="14" style="1" customWidth="1"/>
    <col min="15365" max="15365" width="14.88671875" style="1" customWidth="1"/>
    <col min="15366" max="15366" width="13.5546875" style="1" customWidth="1"/>
    <col min="15367" max="15368" width="13.44140625" style="1" customWidth="1"/>
    <col min="15369" max="15369" width="13" style="1" customWidth="1"/>
    <col min="15370" max="15617" width="11.44140625" style="1"/>
    <col min="15618" max="15618" width="13.44140625" style="1" customWidth="1"/>
    <col min="15619" max="15619" width="12.6640625" style="1" customWidth="1"/>
    <col min="15620" max="15620" width="14" style="1" customWidth="1"/>
    <col min="15621" max="15621" width="14.88671875" style="1" customWidth="1"/>
    <col min="15622" max="15622" width="13.5546875" style="1" customWidth="1"/>
    <col min="15623" max="15624" width="13.44140625" style="1" customWidth="1"/>
    <col min="15625" max="15625" width="13" style="1" customWidth="1"/>
    <col min="15626" max="15873" width="11.44140625" style="1"/>
    <col min="15874" max="15874" width="13.44140625" style="1" customWidth="1"/>
    <col min="15875" max="15875" width="12.6640625" style="1" customWidth="1"/>
    <col min="15876" max="15876" width="14" style="1" customWidth="1"/>
    <col min="15877" max="15877" width="14.88671875" style="1" customWidth="1"/>
    <col min="15878" max="15878" width="13.5546875" style="1" customWidth="1"/>
    <col min="15879" max="15880" width="13.44140625" style="1" customWidth="1"/>
    <col min="15881" max="15881" width="13" style="1" customWidth="1"/>
    <col min="15882" max="16129" width="11.44140625" style="1"/>
    <col min="16130" max="16130" width="13.44140625" style="1" customWidth="1"/>
    <col min="16131" max="16131" width="12.6640625" style="1" customWidth="1"/>
    <col min="16132" max="16132" width="14" style="1" customWidth="1"/>
    <col min="16133" max="16133" width="14.88671875" style="1" customWidth="1"/>
    <col min="16134" max="16134" width="13.5546875" style="1" customWidth="1"/>
    <col min="16135" max="16136" width="13.44140625" style="1" customWidth="1"/>
    <col min="16137" max="16137" width="13" style="1" customWidth="1"/>
    <col min="16138" max="16384" width="11.44140625" style="1"/>
  </cols>
  <sheetData>
    <row r="1" spans="1:7" x14ac:dyDescent="0.25">
      <c r="A1" s="118" t="s">
        <v>24</v>
      </c>
      <c r="B1" s="118"/>
      <c r="C1" s="118"/>
      <c r="D1" s="118"/>
      <c r="E1" s="118"/>
      <c r="F1" s="118"/>
      <c r="G1" s="118"/>
    </row>
    <row r="2" spans="1:7" ht="12.75" customHeight="1" x14ac:dyDescent="0.25">
      <c r="A2" s="119"/>
      <c r="B2" s="119"/>
      <c r="C2" s="119"/>
      <c r="D2" s="119"/>
      <c r="E2" s="119"/>
      <c r="F2" s="119"/>
      <c r="G2" s="119"/>
    </row>
    <row r="3" spans="1:7" ht="12.75" customHeight="1" x14ac:dyDescent="0.25">
      <c r="A3" s="119"/>
      <c r="B3" s="119"/>
      <c r="C3" s="119"/>
      <c r="D3" s="119"/>
      <c r="E3" s="119"/>
      <c r="F3" s="119"/>
      <c r="G3" s="119"/>
    </row>
    <row r="4" spans="1:7" ht="15" customHeight="1" x14ac:dyDescent="0.25">
      <c r="A4" s="121" t="s">
        <v>87</v>
      </c>
      <c r="B4" s="121"/>
      <c r="C4" s="121"/>
      <c r="D4" s="121"/>
      <c r="E4" s="121"/>
      <c r="F4" s="121"/>
      <c r="G4" s="121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x14ac:dyDescent="0.25">
      <c r="A6" s="36"/>
      <c r="B6" s="36"/>
      <c r="C6" s="36"/>
      <c r="D6" s="36"/>
      <c r="E6" s="36"/>
      <c r="F6" s="36"/>
      <c r="G6" s="36"/>
    </row>
    <row r="7" spans="1:7" x14ac:dyDescent="0.25">
      <c r="B7" s="122" t="s">
        <v>25</v>
      </c>
      <c r="C7" s="123"/>
      <c r="D7" s="124"/>
      <c r="E7" s="25" t="s">
        <v>26</v>
      </c>
      <c r="F7" s="25" t="s">
        <v>27</v>
      </c>
      <c r="G7" s="26"/>
    </row>
    <row r="8" spans="1:7" x14ac:dyDescent="0.25">
      <c r="B8" s="27" t="s">
        <v>28</v>
      </c>
      <c r="C8" s="37"/>
      <c r="D8" s="38"/>
      <c r="E8" s="28">
        <v>6000</v>
      </c>
      <c r="F8" s="28">
        <v>9000</v>
      </c>
      <c r="G8" s="29"/>
    </row>
    <row r="9" spans="1:7" x14ac:dyDescent="0.25">
      <c r="B9" s="27" t="s">
        <v>29</v>
      </c>
      <c r="C9" s="37"/>
      <c r="D9" s="38"/>
      <c r="E9" s="28">
        <v>3000</v>
      </c>
      <c r="F9" s="28">
        <v>4500</v>
      </c>
      <c r="G9" s="29"/>
    </row>
    <row r="10" spans="1:7" x14ac:dyDescent="0.25">
      <c r="B10" s="4" t="s">
        <v>30</v>
      </c>
      <c r="C10" s="5"/>
      <c r="D10" s="6"/>
      <c r="E10" s="28">
        <v>1800</v>
      </c>
      <c r="F10" s="28">
        <v>10500</v>
      </c>
      <c r="G10" s="29"/>
    </row>
    <row r="11" spans="1:7" x14ac:dyDescent="0.25">
      <c r="E11" s="29"/>
      <c r="F11" s="29"/>
      <c r="G11" s="29"/>
    </row>
    <row r="12" spans="1:7" x14ac:dyDescent="0.25">
      <c r="B12" s="27" t="s">
        <v>31</v>
      </c>
      <c r="C12" s="37"/>
      <c r="D12" s="38"/>
      <c r="E12" s="28">
        <f>30*96.22</f>
        <v>2886.6</v>
      </c>
      <c r="F12" s="28"/>
      <c r="G12" s="29"/>
    </row>
    <row r="13" spans="1:7" x14ac:dyDescent="0.25">
      <c r="B13" s="4" t="s">
        <v>32</v>
      </c>
      <c r="C13" s="5"/>
      <c r="D13" s="6"/>
      <c r="E13" s="28">
        <f>+(E8*12)+(E9-E12)</f>
        <v>72113.399999999994</v>
      </c>
      <c r="F13" s="28">
        <f>+(F8*12)+(F9-F12)</f>
        <v>112500</v>
      </c>
      <c r="G13" s="29"/>
    </row>
    <row r="14" spans="1:7" x14ac:dyDescent="0.25">
      <c r="B14" s="4" t="s">
        <v>33</v>
      </c>
      <c r="C14" s="5"/>
      <c r="D14" s="6"/>
      <c r="E14" s="28">
        <f>294.63*12</f>
        <v>3535.56</v>
      </c>
      <c r="F14" s="28">
        <v>0</v>
      </c>
      <c r="G14" s="29"/>
    </row>
    <row r="15" spans="1:7" x14ac:dyDescent="0.25">
      <c r="E15" s="29"/>
      <c r="F15" s="29"/>
      <c r="G15" s="29"/>
    </row>
    <row r="16" spans="1:7" x14ac:dyDescent="0.25">
      <c r="B16" s="19" t="s">
        <v>34</v>
      </c>
      <c r="E16" s="29"/>
      <c r="F16" s="29"/>
      <c r="G16" s="29"/>
    </row>
    <row r="17" spans="2:7" x14ac:dyDescent="0.25">
      <c r="B17" s="30"/>
      <c r="C17" s="1" t="s">
        <v>35</v>
      </c>
      <c r="E17" s="29">
        <f>+E13</f>
        <v>72113.399999999994</v>
      </c>
      <c r="F17" s="29">
        <f>+F13</f>
        <v>112500</v>
      </c>
      <c r="G17" s="29"/>
    </row>
    <row r="18" spans="2:7" x14ac:dyDescent="0.25">
      <c r="B18" s="30" t="s">
        <v>36</v>
      </c>
      <c r="C18" s="1" t="s">
        <v>37</v>
      </c>
      <c r="E18" s="31">
        <v>65651.08</v>
      </c>
      <c r="F18" s="31"/>
      <c r="G18" s="29"/>
    </row>
    <row r="19" spans="2:7" x14ac:dyDescent="0.25">
      <c r="B19" s="30" t="s">
        <v>38</v>
      </c>
      <c r="C19" s="1" t="s">
        <v>39</v>
      </c>
      <c r="E19" s="29">
        <f>+E17-E18</f>
        <v>6462.3199999999924</v>
      </c>
      <c r="F19" s="29">
        <f>+F17-F18</f>
        <v>112500</v>
      </c>
      <c r="G19" s="29"/>
    </row>
    <row r="20" spans="2:7" x14ac:dyDescent="0.25">
      <c r="B20" s="30" t="s">
        <v>40</v>
      </c>
      <c r="C20" s="1" t="s">
        <v>41</v>
      </c>
      <c r="E20" s="32">
        <v>0.10879999999999999</v>
      </c>
      <c r="F20" s="32"/>
      <c r="G20" s="29"/>
    </row>
    <row r="21" spans="2:7" x14ac:dyDescent="0.25">
      <c r="B21" s="30" t="s">
        <v>38</v>
      </c>
      <c r="C21" s="1" t="s">
        <v>42</v>
      </c>
      <c r="E21" s="29">
        <f>+E19*E20</f>
        <v>703.10041599999909</v>
      </c>
      <c r="F21" s="29">
        <f>+F19*F20</f>
        <v>0</v>
      </c>
      <c r="G21" s="29"/>
    </row>
    <row r="22" spans="2:7" x14ac:dyDescent="0.25">
      <c r="B22" s="30" t="s">
        <v>43</v>
      </c>
      <c r="C22" s="1" t="s">
        <v>44</v>
      </c>
      <c r="E22" s="31">
        <v>3855.14</v>
      </c>
      <c r="F22" s="31"/>
      <c r="G22" s="29"/>
    </row>
    <row r="23" spans="2:7" x14ac:dyDescent="0.25">
      <c r="B23" s="30" t="s">
        <v>38</v>
      </c>
      <c r="C23" s="33" t="s">
        <v>45</v>
      </c>
      <c r="D23" s="34"/>
      <c r="E23" s="35">
        <f>+E21+E22</f>
        <v>4558.2404159999987</v>
      </c>
      <c r="F23" s="35">
        <f>+F21+F22</f>
        <v>0</v>
      </c>
      <c r="G23" s="29"/>
    </row>
    <row r="24" spans="2:7" x14ac:dyDescent="0.25">
      <c r="B24" s="1" t="s">
        <v>36</v>
      </c>
      <c r="C24" s="1" t="s">
        <v>46</v>
      </c>
      <c r="E24" s="29">
        <f>+E14</f>
        <v>3535.56</v>
      </c>
      <c r="F24" s="29">
        <f>+F14</f>
        <v>0</v>
      </c>
      <c r="G24" s="29"/>
    </row>
    <row r="25" spans="2:7" x14ac:dyDescent="0.25">
      <c r="B25" s="1" t="s">
        <v>36</v>
      </c>
      <c r="C25" s="1" t="s">
        <v>47</v>
      </c>
      <c r="E25" s="29">
        <f>+E10</f>
        <v>1800</v>
      </c>
      <c r="F25" s="29">
        <f>+F10</f>
        <v>10500</v>
      </c>
      <c r="G25" s="29"/>
    </row>
    <row r="26" spans="2:7" x14ac:dyDescent="0.25">
      <c r="B26" s="1" t="s">
        <v>48</v>
      </c>
      <c r="C26" s="1" t="s">
        <v>49</v>
      </c>
      <c r="E26" s="29">
        <f>+E23-E24-E25</f>
        <v>-777.31958400000121</v>
      </c>
      <c r="F26" s="29">
        <f>+F23-F25</f>
        <v>-10500</v>
      </c>
      <c r="G26" s="29"/>
    </row>
    <row r="27" spans="2:7" x14ac:dyDescent="0.25">
      <c r="E27" s="29"/>
      <c r="F27" s="29"/>
      <c r="G27" s="29"/>
    </row>
    <row r="28" spans="2:7" x14ac:dyDescent="0.25">
      <c r="B28" s="19" t="s">
        <v>50</v>
      </c>
      <c r="E28" s="29"/>
      <c r="F28" s="29"/>
      <c r="G28" s="29"/>
    </row>
    <row r="29" spans="2:7" x14ac:dyDescent="0.25">
      <c r="E29" s="29"/>
      <c r="F29" s="29"/>
      <c r="G29" s="29"/>
    </row>
  </sheetData>
  <mergeCells count="4">
    <mergeCell ref="A1:G1"/>
    <mergeCell ref="A2:G3"/>
    <mergeCell ref="A4:G5"/>
    <mergeCell ref="B7:D7"/>
  </mergeCells>
  <pageMargins left="1.1023622047244095" right="0.51181102362204722" top="0.74803149606299213" bottom="0.35433070866141736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6C274-FF22-44B7-8D90-1CBC36CF7265}">
  <dimension ref="A1:L116"/>
  <sheetViews>
    <sheetView tabSelected="1" topLeftCell="A39" zoomScale="90" zoomScaleNormal="90" workbookViewId="0">
      <selection activeCell="C62" sqref="C62"/>
    </sheetView>
  </sheetViews>
  <sheetFormatPr defaultColWidth="11.44140625" defaultRowHeight="13.8" x14ac:dyDescent="0.25"/>
  <cols>
    <col min="1" max="1" width="23.109375" style="40" customWidth="1"/>
    <col min="2" max="2" width="14.6640625" style="40" customWidth="1"/>
    <col min="3" max="3" width="15.88671875" style="40" customWidth="1"/>
    <col min="4" max="4" width="14.33203125" style="40" customWidth="1"/>
    <col min="5" max="5" width="15.44140625" style="40" customWidth="1"/>
    <col min="6" max="6" width="13.5546875" style="40" customWidth="1"/>
    <col min="7" max="7" width="13.44140625" style="40" customWidth="1"/>
    <col min="8" max="8" width="14.33203125" style="40" customWidth="1"/>
    <col min="9" max="9" width="13" style="40" customWidth="1"/>
    <col min="10" max="11" width="11.44140625" style="40"/>
    <col min="12" max="12" width="11.5546875" style="40" bestFit="1" customWidth="1"/>
    <col min="13" max="16384" width="11.44140625" style="40"/>
  </cols>
  <sheetData>
    <row r="1" spans="1:9" ht="22.8" x14ac:dyDescent="0.4">
      <c r="A1" s="125" t="s">
        <v>111</v>
      </c>
      <c r="B1" s="125"/>
      <c r="C1" s="125"/>
      <c r="D1" s="125"/>
      <c r="E1" s="125"/>
      <c r="F1" s="125"/>
      <c r="G1" s="125"/>
    </row>
    <row r="2" spans="1:9" x14ac:dyDescent="0.25">
      <c r="A2" s="126"/>
      <c r="B2" s="126"/>
      <c r="C2" s="126"/>
      <c r="D2" s="126"/>
      <c r="E2" s="126"/>
      <c r="F2" s="126"/>
      <c r="G2" s="126"/>
      <c r="I2" s="40">
        <f>2022-2008</f>
        <v>14</v>
      </c>
    </row>
    <row r="5" spans="1:9" ht="15" customHeight="1" x14ac:dyDescent="0.25">
      <c r="A5" s="127" t="s">
        <v>149</v>
      </c>
      <c r="B5" s="127"/>
      <c r="C5" s="127"/>
      <c r="D5" s="127"/>
      <c r="E5" s="127"/>
      <c r="F5" s="127"/>
      <c r="G5" s="127"/>
      <c r="I5" s="40" t="s">
        <v>147</v>
      </c>
    </row>
    <row r="6" spans="1:9" x14ac:dyDescent="0.25">
      <c r="A6" s="127"/>
      <c r="B6" s="127"/>
      <c r="C6" s="127"/>
      <c r="D6" s="127"/>
      <c r="E6" s="127"/>
      <c r="F6" s="127"/>
      <c r="G6" s="127"/>
      <c r="I6" s="40" t="s">
        <v>141</v>
      </c>
    </row>
    <row r="7" spans="1:9" x14ac:dyDescent="0.25">
      <c r="A7" s="127"/>
      <c r="B7" s="127"/>
      <c r="C7" s="127"/>
      <c r="D7" s="127"/>
      <c r="E7" s="127"/>
      <c r="F7" s="127"/>
      <c r="G7" s="127"/>
      <c r="I7" s="40" t="s">
        <v>142</v>
      </c>
    </row>
    <row r="8" spans="1:9" x14ac:dyDescent="0.25">
      <c r="A8" s="41"/>
      <c r="B8" s="41"/>
      <c r="C8" s="41"/>
      <c r="D8" s="41"/>
      <c r="E8" s="41"/>
      <c r="F8" s="41"/>
      <c r="G8" s="41"/>
      <c r="I8" s="40" t="s">
        <v>143</v>
      </c>
    </row>
    <row r="9" spans="1:9" x14ac:dyDescent="0.25">
      <c r="A9" s="40" t="s">
        <v>110</v>
      </c>
      <c r="D9" s="40" t="s">
        <v>109</v>
      </c>
      <c r="I9" s="40" t="s">
        <v>144</v>
      </c>
    </row>
    <row r="10" spans="1:9" x14ac:dyDescent="0.25">
      <c r="A10" s="40" t="s">
        <v>105</v>
      </c>
      <c r="B10" s="51">
        <v>13900</v>
      </c>
      <c r="I10" s="40" t="s">
        <v>145</v>
      </c>
    </row>
    <row r="11" spans="1:9" x14ac:dyDescent="0.25">
      <c r="I11" s="40" t="s">
        <v>146</v>
      </c>
    </row>
    <row r="12" spans="1:9" x14ac:dyDescent="0.25">
      <c r="A12" s="40" t="s">
        <v>173</v>
      </c>
      <c r="I12" s="40" t="s">
        <v>148</v>
      </c>
    </row>
    <row r="14" spans="1:9" x14ac:dyDescent="0.25">
      <c r="A14" s="40" t="s">
        <v>150</v>
      </c>
      <c r="G14" s="97">
        <f>12*13*(172.87*2)</f>
        <v>53935.44</v>
      </c>
    </row>
    <row r="15" spans="1:9" x14ac:dyDescent="0.25">
      <c r="A15" s="40" t="s">
        <v>104</v>
      </c>
      <c r="D15" s="40" t="s">
        <v>151</v>
      </c>
      <c r="G15" s="98">
        <f>+((31+28)/365)*12*2*172.87</f>
        <v>670.6408767123288</v>
      </c>
      <c r="H15" s="114" t="s">
        <v>180</v>
      </c>
    </row>
    <row r="16" spans="1:9" x14ac:dyDescent="0.25">
      <c r="F16" s="48" t="s">
        <v>103</v>
      </c>
      <c r="G16" s="97">
        <f>SUM(G14:G15)</f>
        <v>54606.080876712331</v>
      </c>
    </row>
    <row r="17" spans="1:9" x14ac:dyDescent="0.25">
      <c r="A17" s="40" t="s">
        <v>102</v>
      </c>
      <c r="C17" s="99">
        <f>+B10*3</f>
        <v>41700</v>
      </c>
    </row>
    <row r="18" spans="1:9" x14ac:dyDescent="0.25">
      <c r="A18" s="40" t="s">
        <v>101</v>
      </c>
      <c r="C18" s="100">
        <f>+G16+C17</f>
        <v>96306.080876712338</v>
      </c>
      <c r="D18" s="101">
        <v>200000</v>
      </c>
    </row>
    <row r="19" spans="1:9" x14ac:dyDescent="0.25">
      <c r="D19" s="51"/>
    </row>
    <row r="20" spans="1:9" x14ac:dyDescent="0.25">
      <c r="A20" s="40" t="s">
        <v>153</v>
      </c>
      <c r="F20" s="53">
        <f>90*96.22*13</f>
        <v>112577.4</v>
      </c>
      <c r="G20" s="129" t="s">
        <v>152</v>
      </c>
    </row>
    <row r="21" spans="1:9" x14ac:dyDescent="0.25">
      <c r="A21" s="40" t="s">
        <v>100</v>
      </c>
      <c r="C21" s="43">
        <f>D18-F20</f>
        <v>87422.6</v>
      </c>
      <c r="D21" s="40" t="s">
        <v>181</v>
      </c>
      <c r="G21" s="129"/>
      <c r="I21" s="49" t="s">
        <v>163</v>
      </c>
    </row>
    <row r="23" spans="1:9" x14ac:dyDescent="0.25">
      <c r="A23" s="49" t="s">
        <v>99</v>
      </c>
    </row>
    <row r="24" spans="1:9" x14ac:dyDescent="0.25">
      <c r="B24" s="40" t="s">
        <v>98</v>
      </c>
    </row>
    <row r="25" spans="1:9" x14ac:dyDescent="0.25">
      <c r="A25" s="44"/>
      <c r="B25" s="40" t="s">
        <v>56</v>
      </c>
      <c r="D25" s="42">
        <v>13000</v>
      </c>
    </row>
    <row r="26" spans="1:9" x14ac:dyDescent="0.25">
      <c r="A26" s="44" t="s">
        <v>36</v>
      </c>
      <c r="B26" s="40" t="s">
        <v>37</v>
      </c>
      <c r="D26" s="45">
        <v>11176.63</v>
      </c>
      <c r="F26" s="115" t="s">
        <v>154</v>
      </c>
      <c r="G26" s="115"/>
    </row>
    <row r="27" spans="1:9" x14ac:dyDescent="0.25">
      <c r="A27" s="44" t="s">
        <v>38</v>
      </c>
      <c r="B27" s="40" t="s">
        <v>39</v>
      </c>
      <c r="D27" s="42">
        <f>+D25-D26</f>
        <v>1823.3700000000008</v>
      </c>
      <c r="F27" s="116">
        <f>+D33/D25</f>
        <v>0.10375060800000001</v>
      </c>
      <c r="G27" s="115"/>
    </row>
    <row r="28" spans="1:9" x14ac:dyDescent="0.25">
      <c r="A28" s="44" t="s">
        <v>40</v>
      </c>
      <c r="B28" s="40" t="s">
        <v>41</v>
      </c>
      <c r="D28" s="46">
        <v>0.1792</v>
      </c>
    </row>
    <row r="29" spans="1:9" x14ac:dyDescent="0.25">
      <c r="A29" s="44" t="s">
        <v>38</v>
      </c>
      <c r="B29" s="40" t="s">
        <v>42</v>
      </c>
      <c r="D29" s="42">
        <f>+D27*D28</f>
        <v>326.74790400000012</v>
      </c>
    </row>
    <row r="30" spans="1:9" x14ac:dyDescent="0.25">
      <c r="A30" s="44" t="s">
        <v>43</v>
      </c>
      <c r="B30" s="40" t="s">
        <v>44</v>
      </c>
      <c r="D30" s="45">
        <v>1022.01</v>
      </c>
    </row>
    <row r="31" spans="1:9" x14ac:dyDescent="0.25">
      <c r="A31" s="44" t="s">
        <v>38</v>
      </c>
      <c r="B31" s="40" t="s">
        <v>57</v>
      </c>
      <c r="D31" s="42">
        <f>+D29+D30</f>
        <v>1348.7579040000001</v>
      </c>
    </row>
    <row r="32" spans="1:9" x14ac:dyDescent="0.25">
      <c r="A32" s="44" t="s">
        <v>36</v>
      </c>
      <c r="B32" s="40" t="s">
        <v>58</v>
      </c>
      <c r="D32" s="47">
        <v>0</v>
      </c>
      <c r="I32" s="49" t="s">
        <v>162</v>
      </c>
    </row>
    <row r="33" spans="1:6" x14ac:dyDescent="0.25">
      <c r="A33" s="44" t="s">
        <v>38</v>
      </c>
      <c r="B33" s="40" t="s">
        <v>59</v>
      </c>
      <c r="D33" s="42">
        <f>+D31-D32</f>
        <v>1348.7579040000001</v>
      </c>
    </row>
    <row r="35" spans="1:6" x14ac:dyDescent="0.25">
      <c r="A35" s="40" t="s">
        <v>155</v>
      </c>
      <c r="E35" s="117">
        <f>+F27*C21</f>
        <v>9070.1479029408019</v>
      </c>
      <c r="F35" s="50" t="s">
        <v>182</v>
      </c>
    </row>
    <row r="38" spans="1:6" x14ac:dyDescent="0.25">
      <c r="A38" s="49" t="s">
        <v>97</v>
      </c>
    </row>
    <row r="40" spans="1:6" x14ac:dyDescent="0.25">
      <c r="A40" s="40" t="s">
        <v>63</v>
      </c>
    </row>
    <row r="41" spans="1:6" x14ac:dyDescent="0.25">
      <c r="A41" s="40" t="s">
        <v>108</v>
      </c>
      <c r="E41" s="103">
        <f>13000+140000</f>
        <v>153000</v>
      </c>
    </row>
    <row r="42" spans="1:6" x14ac:dyDescent="0.25">
      <c r="E42" s="103"/>
    </row>
    <row r="43" spans="1:6" x14ac:dyDescent="0.25">
      <c r="B43" s="40" t="s">
        <v>96</v>
      </c>
    </row>
    <row r="44" spans="1:6" x14ac:dyDescent="0.25">
      <c r="A44" s="44"/>
      <c r="B44" s="40" t="s">
        <v>95</v>
      </c>
      <c r="D44" s="42">
        <f>+E41</f>
        <v>153000</v>
      </c>
    </row>
    <row r="45" spans="1:6" x14ac:dyDescent="0.25">
      <c r="A45" s="44" t="s">
        <v>36</v>
      </c>
      <c r="B45" s="40" t="s">
        <v>37</v>
      </c>
      <c r="D45" s="45">
        <v>134119.42000000001</v>
      </c>
    </row>
    <row r="46" spans="1:6" x14ac:dyDescent="0.25">
      <c r="A46" s="44" t="s">
        <v>38</v>
      </c>
      <c r="B46" s="40" t="s">
        <v>39</v>
      </c>
      <c r="D46" s="42">
        <f>+D44-D45</f>
        <v>18880.579999999987</v>
      </c>
    </row>
    <row r="47" spans="1:6" x14ac:dyDescent="0.25">
      <c r="A47" s="44" t="s">
        <v>40</v>
      </c>
      <c r="B47" s="40" t="s">
        <v>41</v>
      </c>
      <c r="D47" s="46">
        <v>0.1792</v>
      </c>
    </row>
    <row r="48" spans="1:6" x14ac:dyDescent="0.25">
      <c r="A48" s="44" t="s">
        <v>38</v>
      </c>
      <c r="B48" s="40" t="s">
        <v>42</v>
      </c>
      <c r="D48" s="42">
        <f>+D46*D47</f>
        <v>3383.3999359999975</v>
      </c>
    </row>
    <row r="49" spans="1:6" x14ac:dyDescent="0.25">
      <c r="A49" s="44" t="s">
        <v>43</v>
      </c>
      <c r="B49" s="40" t="s">
        <v>44</v>
      </c>
      <c r="D49" s="45">
        <v>12264.16</v>
      </c>
    </row>
    <row r="50" spans="1:6" x14ac:dyDescent="0.25">
      <c r="A50" s="44" t="s">
        <v>38</v>
      </c>
      <c r="B50" s="40" t="s">
        <v>94</v>
      </c>
      <c r="D50" s="42">
        <f>+D48+D49</f>
        <v>15647.559935999998</v>
      </c>
      <c r="E50" s="50" t="s">
        <v>160</v>
      </c>
    </row>
    <row r="51" spans="1:6" x14ac:dyDescent="0.25">
      <c r="A51" s="44"/>
      <c r="D51" s="42"/>
    </row>
    <row r="52" spans="1:6" x14ac:dyDescent="0.25">
      <c r="A52" s="40" t="s">
        <v>64</v>
      </c>
      <c r="C52" s="42"/>
      <c r="D52" s="42"/>
      <c r="E52" s="42"/>
    </row>
    <row r="53" spans="1:6" x14ac:dyDescent="0.25">
      <c r="A53" s="40" t="s">
        <v>156</v>
      </c>
      <c r="E53" s="51">
        <f>+C21-13000</f>
        <v>74422.600000000006</v>
      </c>
      <c r="F53" s="40" t="s">
        <v>93</v>
      </c>
    </row>
    <row r="54" spans="1:6" x14ac:dyDescent="0.25">
      <c r="A54" s="40" t="s">
        <v>157</v>
      </c>
      <c r="F54" s="104">
        <f>+D50/D44</f>
        <v>0.10227163356862744</v>
      </c>
    </row>
    <row r="55" spans="1:6" x14ac:dyDescent="0.25">
      <c r="A55" s="40" t="s">
        <v>158</v>
      </c>
      <c r="E55" s="51">
        <f>+E53*F54</f>
        <v>7611.3208764245328</v>
      </c>
      <c r="F55" s="50" t="s">
        <v>161</v>
      </c>
    </row>
    <row r="56" spans="1:6" x14ac:dyDescent="0.25">
      <c r="A56" s="44"/>
      <c r="D56" s="42"/>
    </row>
    <row r="57" spans="1:6" x14ac:dyDescent="0.25">
      <c r="A57" s="40" t="s">
        <v>159</v>
      </c>
      <c r="D57" s="105">
        <f>+D50+E55</f>
        <v>23258.88081242453</v>
      </c>
      <c r="F57" s="51"/>
    </row>
    <row r="58" spans="1:6" x14ac:dyDescent="0.25">
      <c r="A58" s="44"/>
      <c r="D58" s="113">
        <f>+D57-E35</f>
        <v>14188.732909483728</v>
      </c>
      <c r="F58" s="50" t="s">
        <v>183</v>
      </c>
    </row>
    <row r="59" spans="1:6" x14ac:dyDescent="0.25">
      <c r="C59" s="42"/>
      <c r="D59" s="42"/>
    </row>
    <row r="65" spans="1:10" x14ac:dyDescent="0.25">
      <c r="A65" s="128" t="s">
        <v>164</v>
      </c>
      <c r="B65" s="128"/>
      <c r="C65" s="128"/>
      <c r="D65" s="128"/>
      <c r="E65" s="128"/>
      <c r="F65" s="128"/>
      <c r="G65" s="128"/>
    </row>
    <row r="66" spans="1:10" x14ac:dyDescent="0.25">
      <c r="A66" s="128"/>
      <c r="B66" s="128"/>
      <c r="C66" s="128"/>
      <c r="D66" s="128"/>
      <c r="E66" s="128"/>
      <c r="F66" s="128"/>
      <c r="G66" s="128"/>
    </row>
    <row r="67" spans="1:10" x14ac:dyDescent="0.25">
      <c r="A67" s="128"/>
      <c r="B67" s="128"/>
      <c r="C67" s="128"/>
      <c r="D67" s="128"/>
      <c r="E67" s="128"/>
      <c r="F67" s="128"/>
      <c r="G67" s="128"/>
    </row>
    <row r="68" spans="1:10" x14ac:dyDescent="0.25">
      <c r="A68" s="40" t="s">
        <v>107</v>
      </c>
      <c r="D68" s="40" t="s">
        <v>106</v>
      </c>
    </row>
    <row r="69" spans="1:10" x14ac:dyDescent="0.25">
      <c r="A69" s="40" t="s">
        <v>105</v>
      </c>
      <c r="B69" s="51">
        <v>15800</v>
      </c>
    </row>
    <row r="71" spans="1:10" x14ac:dyDescent="0.25">
      <c r="A71" s="40" t="s">
        <v>171</v>
      </c>
    </row>
    <row r="73" spans="1:10" x14ac:dyDescent="0.25">
      <c r="A73" s="40" t="s">
        <v>172</v>
      </c>
      <c r="G73" s="109">
        <f>12*9*(172.87*2)</f>
        <v>37339.919999999998</v>
      </c>
      <c r="I73" s="108">
        <v>40878</v>
      </c>
    </row>
    <row r="74" spans="1:10" x14ac:dyDescent="0.25">
      <c r="A74" s="40" t="s">
        <v>104</v>
      </c>
      <c r="G74" s="110">
        <f>+((33)/365)*12*2*172.87</f>
        <v>375.10421917808219</v>
      </c>
      <c r="I74" s="108">
        <v>41244</v>
      </c>
      <c r="J74" s="40">
        <v>1</v>
      </c>
    </row>
    <row r="75" spans="1:10" x14ac:dyDescent="0.25">
      <c r="F75" s="48" t="s">
        <v>103</v>
      </c>
      <c r="G75" s="97">
        <f>+G73+G74</f>
        <v>37715.024219178078</v>
      </c>
      <c r="I75" s="108">
        <v>41609</v>
      </c>
      <c r="J75" s="40">
        <v>2</v>
      </c>
    </row>
    <row r="76" spans="1:10" x14ac:dyDescent="0.25">
      <c r="F76" s="48"/>
      <c r="G76" s="97"/>
      <c r="I76" s="108">
        <v>41974</v>
      </c>
      <c r="J76" s="40">
        <v>3</v>
      </c>
    </row>
    <row r="77" spans="1:10" x14ac:dyDescent="0.25">
      <c r="A77" s="40" t="s">
        <v>102</v>
      </c>
      <c r="C77" s="51">
        <f>+B69*3</f>
        <v>47400</v>
      </c>
      <c r="I77" s="108">
        <v>42339</v>
      </c>
      <c r="J77" s="40">
        <v>4</v>
      </c>
    </row>
    <row r="78" spans="1:10" x14ac:dyDescent="0.25">
      <c r="A78" s="40" t="s">
        <v>101</v>
      </c>
      <c r="C78" s="51">
        <f>+C77+G75</f>
        <v>85115.024219178071</v>
      </c>
      <c r="I78" s="108">
        <v>42705</v>
      </c>
      <c r="J78" s="40">
        <v>5</v>
      </c>
    </row>
    <row r="79" spans="1:10" x14ac:dyDescent="0.25">
      <c r="C79" s="51"/>
      <c r="I79" s="108">
        <v>43070</v>
      </c>
      <c r="J79" s="40">
        <v>6</v>
      </c>
    </row>
    <row r="80" spans="1:10" x14ac:dyDescent="0.25">
      <c r="A80" s="40" t="s">
        <v>165</v>
      </c>
      <c r="F80" s="52">
        <f>90*89.62*9</f>
        <v>72592.2</v>
      </c>
      <c r="G80" s="40" t="s">
        <v>175</v>
      </c>
      <c r="I80" s="108">
        <v>43435</v>
      </c>
      <c r="J80" s="40">
        <v>7</v>
      </c>
    </row>
    <row r="81" spans="1:12" x14ac:dyDescent="0.25">
      <c r="A81" s="40" t="s">
        <v>100</v>
      </c>
      <c r="C81" s="99">
        <f>+C78-F80</f>
        <v>12522.824219178074</v>
      </c>
      <c r="I81" s="108">
        <v>43800</v>
      </c>
      <c r="J81" s="40">
        <v>8</v>
      </c>
    </row>
    <row r="82" spans="1:12" x14ac:dyDescent="0.25">
      <c r="I82" s="108">
        <v>44166</v>
      </c>
      <c r="J82" s="40">
        <v>9</v>
      </c>
    </row>
    <row r="83" spans="1:12" x14ac:dyDescent="0.25">
      <c r="A83" s="49" t="s">
        <v>99</v>
      </c>
      <c r="I83" s="108">
        <v>44531</v>
      </c>
      <c r="K83" s="40" t="s">
        <v>170</v>
      </c>
      <c r="L83" s="108">
        <v>44199</v>
      </c>
    </row>
    <row r="84" spans="1:12" x14ac:dyDescent="0.25">
      <c r="B84" s="40" t="s">
        <v>98</v>
      </c>
    </row>
    <row r="85" spans="1:12" x14ac:dyDescent="0.25">
      <c r="A85" s="44"/>
      <c r="B85" s="40" t="s">
        <v>56</v>
      </c>
      <c r="D85" s="42">
        <v>15000</v>
      </c>
    </row>
    <row r="86" spans="1:12" x14ac:dyDescent="0.25">
      <c r="A86" s="44" t="s">
        <v>36</v>
      </c>
      <c r="B86" s="40" t="s">
        <v>37</v>
      </c>
      <c r="D86" s="45">
        <v>13381.48</v>
      </c>
      <c r="F86" s="40" t="s">
        <v>174</v>
      </c>
    </row>
    <row r="87" spans="1:12" x14ac:dyDescent="0.25">
      <c r="A87" s="44" t="s">
        <v>38</v>
      </c>
      <c r="B87" s="40" t="s">
        <v>39</v>
      </c>
      <c r="D87" s="42">
        <f>+D85-D86</f>
        <v>1618.5200000000004</v>
      </c>
      <c r="F87" s="102">
        <f>+D93/D85</f>
        <v>0.11752239146666667</v>
      </c>
    </row>
    <row r="88" spans="1:12" x14ac:dyDescent="0.25">
      <c r="A88" s="44" t="s">
        <v>40</v>
      </c>
      <c r="B88" s="40" t="s">
        <v>41</v>
      </c>
      <c r="D88" s="46">
        <v>0.21360000000000001</v>
      </c>
    </row>
    <row r="89" spans="1:12" x14ac:dyDescent="0.25">
      <c r="A89" s="44" t="s">
        <v>38</v>
      </c>
      <c r="B89" s="40" t="s">
        <v>42</v>
      </c>
      <c r="D89" s="42">
        <f>+D87*D88</f>
        <v>345.7158720000001</v>
      </c>
    </row>
    <row r="90" spans="1:12" x14ac:dyDescent="0.25">
      <c r="A90" s="44" t="s">
        <v>43</v>
      </c>
      <c r="B90" s="40" t="s">
        <v>44</v>
      </c>
      <c r="D90" s="45">
        <v>1417.12</v>
      </c>
    </row>
    <row r="91" spans="1:12" x14ac:dyDescent="0.25">
      <c r="A91" s="44" t="s">
        <v>38</v>
      </c>
      <c r="B91" s="40" t="s">
        <v>57</v>
      </c>
      <c r="D91" s="42">
        <f>+D89+D90</f>
        <v>1762.8358720000001</v>
      </c>
    </row>
    <row r="92" spans="1:12" x14ac:dyDescent="0.25">
      <c r="A92" s="44" t="s">
        <v>36</v>
      </c>
      <c r="B92" s="40" t="s">
        <v>58</v>
      </c>
      <c r="D92" s="47">
        <v>0</v>
      </c>
    </row>
    <row r="93" spans="1:12" x14ac:dyDescent="0.25">
      <c r="A93" s="44" t="s">
        <v>38</v>
      </c>
      <c r="B93" s="40" t="s">
        <v>59</v>
      </c>
      <c r="D93" s="42">
        <f>+D91-D92</f>
        <v>1762.8358720000001</v>
      </c>
    </row>
    <row r="95" spans="1:12" x14ac:dyDescent="0.25">
      <c r="A95" s="40" t="s">
        <v>166</v>
      </c>
      <c r="E95" s="99">
        <f>+F87*C81</f>
        <v>1471.7122501545</v>
      </c>
    </row>
    <row r="97" spans="1:6" x14ac:dyDescent="0.25">
      <c r="A97" s="49" t="s">
        <v>97</v>
      </c>
    </row>
    <row r="98" spans="1:6" x14ac:dyDescent="0.25">
      <c r="A98" s="49"/>
    </row>
    <row r="99" spans="1:6" x14ac:dyDescent="0.25">
      <c r="A99" s="49" t="s">
        <v>63</v>
      </c>
    </row>
    <row r="100" spans="1:6" x14ac:dyDescent="0.25">
      <c r="A100" s="40" t="s">
        <v>167</v>
      </c>
      <c r="E100" s="111">
        <f>15000+70000</f>
        <v>85000</v>
      </c>
    </row>
    <row r="101" spans="1:6" x14ac:dyDescent="0.25">
      <c r="B101" s="40" t="s">
        <v>96</v>
      </c>
    </row>
    <row r="102" spans="1:6" x14ac:dyDescent="0.25">
      <c r="A102" s="44"/>
      <c r="B102" s="40" t="s">
        <v>95</v>
      </c>
      <c r="D102" s="42">
        <f>+E100</f>
        <v>85000</v>
      </c>
    </row>
    <row r="103" spans="1:6" x14ac:dyDescent="0.25">
      <c r="A103" s="44" t="s">
        <v>36</v>
      </c>
      <c r="B103" s="40" t="s">
        <v>37</v>
      </c>
      <c r="D103" s="45">
        <v>65651.08</v>
      </c>
    </row>
    <row r="104" spans="1:6" x14ac:dyDescent="0.25">
      <c r="A104" s="44" t="s">
        <v>38</v>
      </c>
      <c r="B104" s="40" t="s">
        <v>39</v>
      </c>
      <c r="D104" s="42">
        <f>+D102-D103</f>
        <v>19348.919999999998</v>
      </c>
    </row>
    <row r="105" spans="1:6" x14ac:dyDescent="0.25">
      <c r="A105" s="44" t="s">
        <v>40</v>
      </c>
      <c r="B105" s="40" t="s">
        <v>41</v>
      </c>
      <c r="D105" s="46">
        <v>0.10879999999999999</v>
      </c>
    </row>
    <row r="106" spans="1:6" x14ac:dyDescent="0.25">
      <c r="A106" s="44" t="s">
        <v>38</v>
      </c>
      <c r="B106" s="40" t="s">
        <v>42</v>
      </c>
      <c r="D106" s="42">
        <f>+D104*D105</f>
        <v>2105.1624959999999</v>
      </c>
    </row>
    <row r="107" spans="1:6" x14ac:dyDescent="0.25">
      <c r="A107" s="44" t="s">
        <v>43</v>
      </c>
      <c r="B107" s="40" t="s">
        <v>44</v>
      </c>
      <c r="D107" s="45">
        <v>3855.14</v>
      </c>
    </row>
    <row r="108" spans="1:6" x14ac:dyDescent="0.25">
      <c r="A108" s="44" t="s">
        <v>38</v>
      </c>
      <c r="B108" s="40" t="s">
        <v>94</v>
      </c>
      <c r="D108" s="42">
        <f>+D106+D107</f>
        <v>5960.3024960000002</v>
      </c>
    </row>
    <row r="109" spans="1:6" x14ac:dyDescent="0.25">
      <c r="A109" s="44"/>
      <c r="D109" s="42"/>
    </row>
    <row r="110" spans="1:6" x14ac:dyDescent="0.25">
      <c r="A110" s="49" t="s">
        <v>64</v>
      </c>
      <c r="C110" s="42"/>
      <c r="E110" s="42"/>
    </row>
    <row r="111" spans="1:6" x14ac:dyDescent="0.25">
      <c r="A111" s="40" t="s">
        <v>176</v>
      </c>
      <c r="E111" s="51">
        <f>+C81-15000</f>
        <v>-2477.1757808219263</v>
      </c>
      <c r="F111" s="40" t="s">
        <v>93</v>
      </c>
    </row>
    <row r="112" spans="1:6" x14ac:dyDescent="0.25">
      <c r="A112" s="40" t="s">
        <v>177</v>
      </c>
      <c r="F112" s="106">
        <f>+D108/D102</f>
        <v>7.0121205835294118E-2</v>
      </c>
    </row>
    <row r="113" spans="1:6" x14ac:dyDescent="0.25">
      <c r="A113" s="40" t="s">
        <v>168</v>
      </c>
      <c r="E113" s="51">
        <f>+E111*F112</f>
        <v>-173.70255281721973</v>
      </c>
    </row>
    <row r="114" spans="1:6" x14ac:dyDescent="0.25">
      <c r="A114" s="44"/>
      <c r="D114" s="42"/>
    </row>
    <row r="115" spans="1:6" x14ac:dyDescent="0.25">
      <c r="A115" s="40" t="s">
        <v>169</v>
      </c>
      <c r="D115" s="107">
        <f>+D108+E113</f>
        <v>5786.5999431827804</v>
      </c>
      <c r="F115" s="51"/>
    </row>
    <row r="116" spans="1:6" x14ac:dyDescent="0.25">
      <c r="D116" s="112">
        <f>+D115-E95</f>
        <v>4314.8876930282804</v>
      </c>
    </row>
  </sheetData>
  <mergeCells count="5">
    <mergeCell ref="A1:G1"/>
    <mergeCell ref="A2:G2"/>
    <mergeCell ref="A5:G7"/>
    <mergeCell ref="A65:G67"/>
    <mergeCell ref="G20:G21"/>
  </mergeCells>
  <pageMargins left="0.70866141732283472" right="0.70866141732283472" top="0.74803149606299213" bottom="0.35433070866141736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ART 96</vt:lpstr>
      <vt:lpstr>ART 174</vt:lpstr>
      <vt:lpstr>ART 97</vt:lpstr>
      <vt:lpstr>SEPARACION</vt:lpstr>
      <vt:lpstr>'ART 174'!Print_Area</vt:lpstr>
      <vt:lpstr>'ART 97'!Print_Area</vt:lpstr>
      <vt:lpstr>SEPARACION!Print_Area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VS</dc:creator>
  <cp:lastModifiedBy>Adriana VS</cp:lastModifiedBy>
  <dcterms:created xsi:type="dcterms:W3CDTF">2022-03-03T01:01:40Z</dcterms:created>
  <dcterms:modified xsi:type="dcterms:W3CDTF">2022-11-24T17:43:04Z</dcterms:modified>
</cp:coreProperties>
</file>