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rnesto\Dropbox\personal\Morgan Capacitadora\D-4\"/>
    </mc:Choice>
  </mc:AlternateContent>
  <xr:revisionPtr revIDLastSave="0" documentId="13_ncr:1_{90E85258-4DBD-41C4-85D5-46DCB9F854B1}" xr6:coauthVersionLast="47" xr6:coauthVersionMax="47" xr10:uidLastSave="{00000000-0000-0000-0000-000000000000}"/>
  <bookViews>
    <workbookView xWindow="-108" yWindow="-108" windowWidth="23256" windowHeight="12576" tabRatio="789" activeTab="2" xr2:uid="{00000000-000D-0000-FFFF-FFFF00000000}"/>
  </bookViews>
  <sheets>
    <sheet name="Cedula 1" sheetId="1" r:id="rId1"/>
    <sheet name="Cedula 2" sheetId="2" r:id="rId2"/>
    <sheet name="Cedula 3" sheetId="3" r:id="rId3"/>
    <sheet name="Cedula 5" sheetId="5" r:id="rId4"/>
    <sheet name="Cedula 6" sheetId="6" r:id="rId5"/>
    <sheet name="Cédula 7" sheetId="8" r:id="rId6"/>
    <sheet name="Cédula 8" sheetId="9" r:id="rId7"/>
    <sheet name="Cédula 9" sheetId="10" r:id="rId8"/>
  </sheets>
  <calcPr calcId="181029"/>
</workbook>
</file>

<file path=xl/calcChain.xml><?xml version="1.0" encoding="utf-8"?>
<calcChain xmlns="http://schemas.openxmlformats.org/spreadsheetml/2006/main">
  <c r="D9" i="3" l="1"/>
  <c r="D11" i="3" s="1"/>
  <c r="C9" i="3"/>
  <c r="C11" i="3" s="1"/>
  <c r="K11" i="9"/>
  <c r="K31" i="10"/>
  <c r="E28" i="5"/>
  <c r="E27" i="5"/>
  <c r="E26" i="5"/>
  <c r="E25" i="5"/>
  <c r="E18" i="5"/>
  <c r="E17" i="5"/>
  <c r="E14" i="5"/>
  <c r="E13" i="5"/>
  <c r="E10" i="5"/>
  <c r="E9" i="5"/>
  <c r="E8" i="5"/>
  <c r="E16" i="10"/>
  <c r="K18" i="10"/>
  <c r="K21" i="10" s="1"/>
  <c r="E23" i="10"/>
  <c r="E33" i="10" s="1"/>
  <c r="E30" i="10"/>
  <c r="K13" i="9"/>
  <c r="K14" i="9"/>
  <c r="K16" i="9" s="1"/>
  <c r="K19" i="9"/>
  <c r="C12" i="3" l="1"/>
  <c r="D12" i="3"/>
  <c r="K33" i="10"/>
  <c r="K20" i="9"/>
  <c r="L24" i="9" s="1"/>
  <c r="K8" i="6"/>
  <c r="C8" i="5"/>
  <c r="C11" i="5"/>
  <c r="E33" i="5"/>
  <c r="E35" i="5" s="1"/>
  <c r="D31" i="5"/>
  <c r="D15" i="5"/>
  <c r="D11" i="5"/>
  <c r="C9" i="5"/>
  <c r="C26" i="5"/>
  <c r="C27" i="5"/>
  <c r="C28" i="5"/>
  <c r="C25" i="5"/>
  <c r="C29" i="5" s="1"/>
  <c r="C31" i="5" s="1"/>
  <c r="C19" i="5"/>
  <c r="C18" i="5"/>
  <c r="C17" i="5"/>
  <c r="C14" i="5"/>
  <c r="C15" i="5" s="1"/>
  <c r="C13" i="5"/>
  <c r="C10" i="5"/>
  <c r="K18" i="2"/>
  <c r="K20" i="2" s="1"/>
  <c r="K32" i="2" s="1"/>
  <c r="K30" i="2"/>
  <c r="D29" i="2"/>
  <c r="D23" i="2"/>
  <c r="D16" i="2"/>
  <c r="D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Ernesto Alvarez Díaz</author>
  </authors>
  <commentList>
    <comment ref="D10" authorId="0" shapeId="0" xr:uid="{4BA81407-3ADF-417C-975C-2DA8778AF897}">
      <text>
        <r>
          <rPr>
            <b/>
            <sz val="9"/>
            <color indexed="81"/>
            <rFont val="Tahoma"/>
            <charset val="1"/>
          </rPr>
          <t>Ernesto Alvarez Díaz:</t>
        </r>
        <r>
          <rPr>
            <sz val="9"/>
            <color indexed="81"/>
            <rFont val="Tahoma"/>
            <charset val="1"/>
          </rPr>
          <t xml:space="preserve">
Valor supuesto por diferencias en Valuacion</t>
        </r>
      </text>
    </comment>
  </commentList>
</comments>
</file>

<file path=xl/sharedStrings.xml><?xml version="1.0" encoding="utf-8"?>
<sst xmlns="http://schemas.openxmlformats.org/spreadsheetml/2006/main" count="181" uniqueCount="138">
  <si>
    <t>Capitulo II</t>
  </si>
  <si>
    <t>CASO PRACTICO INTEGRAL</t>
  </si>
  <si>
    <t>A continuación se presenta un caso práctico de la determinación del impuesto a la utilidad.</t>
  </si>
  <si>
    <t>Se pide:</t>
  </si>
  <si>
    <t xml:space="preserve">CEDULA 1 </t>
  </si>
  <si>
    <t xml:space="preserve">Año </t>
  </si>
  <si>
    <t>Tasa de Inflación</t>
  </si>
  <si>
    <r>
      <t xml:space="preserve">4. </t>
    </r>
    <r>
      <rPr>
        <sz val="18"/>
        <color rgb="FF000100"/>
        <rFont val="TimesNewRomanPSMT"/>
      </rPr>
      <t>Los inventarios se actualizan con base en costos de reposición y la fórmula PEPS.</t>
    </r>
  </si>
  <si>
    <r>
      <t xml:space="preserve">5. </t>
    </r>
    <r>
      <rPr>
        <sz val="18"/>
        <color rgb="FF000100"/>
        <rFont val="TimesNewRomanPSMT"/>
      </rPr>
      <t>El mobiliario y equipo de la empresa se adquirió en diciembre de 2016 y se empezó a</t>
    </r>
  </si>
  <si>
    <t>depreciar en enero de 2017, tanto para efectos contables como fiscales.</t>
  </si>
  <si>
    <r>
      <t xml:space="preserve">6. </t>
    </r>
    <r>
      <rPr>
        <sz val="18"/>
        <color rgb="FF000100"/>
        <rFont val="TimesNewRomanPSMT"/>
      </rPr>
      <t>El equipo de transporte de la empresa se adquirió en diciembre de 2017, se destina al</t>
    </r>
  </si>
  <si>
    <t>transporte de mercancías y se empezó a depreciar en enero de 2018, tanto para efectos</t>
  </si>
  <si>
    <t>contables como fiscales.</t>
  </si>
  <si>
    <r>
      <t xml:space="preserve">7. </t>
    </r>
    <r>
      <rPr>
        <sz val="18"/>
        <color rgb="FF000100"/>
        <rFont val="TimesNewRomanPSMT"/>
      </rPr>
      <t>Las tasas de depreciación son las siguientes:</t>
    </r>
  </si>
  <si>
    <r>
      <rPr>
        <b/>
        <sz val="18"/>
        <color theme="1"/>
        <rFont val="Times New Roman"/>
        <family val="1"/>
      </rPr>
      <t>1.-</t>
    </r>
    <r>
      <rPr>
        <sz val="18"/>
        <color theme="1"/>
        <rFont val="Times New Roman"/>
        <family val="1"/>
      </rPr>
      <t xml:space="preserve"> Determinar el efecto del año 2019 del impuesto diferdido. </t>
    </r>
  </si>
  <si>
    <r>
      <rPr>
        <b/>
        <sz val="18"/>
        <color theme="1"/>
        <rFont val="Times New Roman"/>
        <family val="1"/>
      </rPr>
      <t>2.</t>
    </r>
    <r>
      <rPr>
        <b/>
        <sz val="14.4"/>
        <color theme="1"/>
        <rFont val="Times New Roman"/>
        <family val="1"/>
      </rPr>
      <t>-</t>
    </r>
    <r>
      <rPr>
        <sz val="18"/>
        <color theme="1"/>
        <rFont val="Times New Roman"/>
        <family val="1"/>
      </rPr>
      <t xml:space="preserve"> Registrar los estados financieros al cierre del año 2019, el impuesto diferido. </t>
    </r>
  </si>
  <si>
    <r>
      <rPr>
        <b/>
        <sz val="18"/>
        <color theme="1"/>
        <rFont val="Times New Roman"/>
        <family val="1"/>
      </rPr>
      <t>3.-</t>
    </r>
    <r>
      <rPr>
        <sz val="18"/>
        <color theme="1"/>
        <rFont val="Times New Roman"/>
        <family val="1"/>
      </rPr>
      <t xml:space="preserve"> Registrar los estados financieros al cierre del año 2019, el impuesto a la utilidad causado. </t>
    </r>
  </si>
  <si>
    <r>
      <rPr>
        <b/>
        <sz val="18"/>
        <color theme="1"/>
        <rFont val="Times New Roman"/>
        <family val="1"/>
      </rPr>
      <t>1.</t>
    </r>
    <r>
      <rPr>
        <sz val="18"/>
        <color theme="1"/>
        <rFont val="Times New Roman"/>
        <family val="1"/>
      </rPr>
      <t xml:space="preserve"> La Empresa XYZ, S.A. inició operaciones en diciembre de 2013.</t>
    </r>
  </si>
  <si>
    <r>
      <rPr>
        <b/>
        <sz val="18"/>
        <color theme="1"/>
        <rFont val="Times New Roman"/>
        <family val="1"/>
      </rPr>
      <t>2.</t>
    </r>
    <r>
      <rPr>
        <sz val="18"/>
        <color theme="1"/>
        <rFont val="Times New Roman"/>
        <family val="1"/>
      </rPr>
      <t xml:space="preserve"> La compañía se dedica a la comercialización de papelería y artículos de escritorio.</t>
    </r>
  </si>
  <si>
    <r>
      <rPr>
        <b/>
        <sz val="18"/>
        <color theme="1"/>
        <rFont val="Times New Roman"/>
        <family val="1"/>
      </rPr>
      <t xml:space="preserve">3. </t>
    </r>
    <r>
      <rPr>
        <sz val="18"/>
        <color theme="1"/>
        <rFont val="Times New Roman"/>
        <family val="1"/>
      </rPr>
      <t>Los porcentajes de inflación de los ejercicios de 2017 a 2019 son los siguientes (Supuestos)</t>
    </r>
  </si>
  <si>
    <t>Conceto</t>
  </si>
  <si>
    <t>Contables</t>
  </si>
  <si>
    <t>Fiscales</t>
  </si>
  <si>
    <t>Mobiliaria y equipo de oficina</t>
  </si>
  <si>
    <t>Equipo de transporte</t>
  </si>
  <si>
    <t>de las cuales ha llevado a resultados la cantidad de $40,000.</t>
  </si>
  <si>
    <r>
      <t xml:space="preserve">9. </t>
    </r>
    <r>
      <rPr>
        <sz val="18"/>
        <color rgb="FF000100"/>
        <rFont val="TimesNewRomanPSMT"/>
      </rPr>
      <t>En el año 2019, la empresa pagó seguros por anticipado por la cantidad de $300,000, de</t>
    </r>
  </si>
  <si>
    <t>las cuales ha llevado a resultados la cantidad de $120,000.</t>
  </si>
  <si>
    <r>
      <t xml:space="preserve">10. </t>
    </r>
    <r>
      <rPr>
        <sz val="18"/>
        <color rgb="FF000100"/>
        <rFont val="TimesNewRomanPSMT"/>
      </rPr>
      <t>La empresa tiene pérdidas fiscales en el ISR, por amortizar al 31 de diciembre de 2019</t>
    </r>
  </si>
  <si>
    <t>por la cantidad de $150,000.</t>
  </si>
  <si>
    <r>
      <t xml:space="preserve">11. </t>
    </r>
    <r>
      <rPr>
        <sz val="18"/>
        <color rgb="FF000100"/>
        <rFont val="TimesNewRomanPSMT"/>
      </rPr>
      <t>El ISR causado por la empresa en el Ejercicio Fiscal de 2019 fue de $0 y no se hicieron</t>
    </r>
  </si>
  <si>
    <t>pagos provisionales en el ejercicio.</t>
  </si>
  <si>
    <r>
      <t xml:space="preserve">12. </t>
    </r>
    <r>
      <rPr>
        <sz val="18"/>
        <color rgb="FF000100"/>
        <rFont val="TimesNewRomanPSMT"/>
      </rPr>
      <t>Para efectos prácticos, no se consideran los efectos del IVA.</t>
    </r>
  </si>
  <si>
    <t>Cédula 2</t>
  </si>
  <si>
    <t>Estado de posición financiera por el ejercicio terminado el 31 de diciembre de 2019</t>
  </si>
  <si>
    <t>Empresa XYZ S.A.</t>
  </si>
  <si>
    <t>Estado de posición financiera</t>
  </si>
  <si>
    <t>Por el ejercicio terminado al 31 de Diciembre de 2019</t>
  </si>
  <si>
    <t xml:space="preserve">Ciculante </t>
  </si>
  <si>
    <t>Efectivo en caja y bancos</t>
  </si>
  <si>
    <t>Cuentas por cobrar</t>
  </si>
  <si>
    <t xml:space="preserve">Inventarios </t>
  </si>
  <si>
    <t xml:space="preserve">Suma activo circulante </t>
  </si>
  <si>
    <t>ACTIVO</t>
  </si>
  <si>
    <t>Mobiliario y equipo (neto)</t>
  </si>
  <si>
    <t>Equipo de transporte (neto)</t>
  </si>
  <si>
    <t>Suma activo fijo</t>
  </si>
  <si>
    <t>Diferido</t>
  </si>
  <si>
    <t>Fijo</t>
  </si>
  <si>
    <t xml:space="preserve">Rentas pagadas por anticipado </t>
  </si>
  <si>
    <t>Seguros pagados por anticipado</t>
  </si>
  <si>
    <t>Suma activo diferido</t>
  </si>
  <si>
    <t>TOTAL ACTIVO</t>
  </si>
  <si>
    <t>PASIVO</t>
  </si>
  <si>
    <t>A corto plazo</t>
  </si>
  <si>
    <t>Proveedores</t>
  </si>
  <si>
    <t>Contribuciones por pagar</t>
  </si>
  <si>
    <t xml:space="preserve">PTU por pagar </t>
  </si>
  <si>
    <t>Anticipo de clientes</t>
  </si>
  <si>
    <t>TOTAL PASIVO</t>
  </si>
  <si>
    <t>Suma pasivo a corto plazo</t>
  </si>
  <si>
    <t>CAPITAL</t>
  </si>
  <si>
    <t>Capital social</t>
  </si>
  <si>
    <t>Resultados acumulados</t>
  </si>
  <si>
    <t>Resultados del ejercicio</t>
  </si>
  <si>
    <t>Exceso actualización del capital</t>
  </si>
  <si>
    <t>TOTAL CAPITAL</t>
  </si>
  <si>
    <t>TOTAL PASIVO Y CAPITAL</t>
  </si>
  <si>
    <t>Determinación del valor para efectos del ISR de los activos fijos al 31 de diciembre de 2019</t>
  </si>
  <si>
    <t>Cédula 3</t>
  </si>
  <si>
    <t>Concepto</t>
  </si>
  <si>
    <t>Fecha de adquisición</t>
  </si>
  <si>
    <t>Monto original de inversión</t>
  </si>
  <si>
    <t>Factor de inflación ocurrida hasta el 31 de Diciembre de 2019</t>
  </si>
  <si>
    <t>Monto original de la inversión actualizado</t>
  </si>
  <si>
    <t>Porcentajes de deducción fiscal acumulado</t>
  </si>
  <si>
    <t>Deducción fiscal acumulada</t>
  </si>
  <si>
    <t>Valor fiscal a Diciembre de 2019</t>
  </si>
  <si>
    <t>Mobiliario y equipo</t>
  </si>
  <si>
    <t>Diciembre de 2016</t>
  </si>
  <si>
    <t xml:space="preserve">Equipo de transporte </t>
  </si>
  <si>
    <t>Diciembre de 2017</t>
  </si>
  <si>
    <t>Cédula 5</t>
  </si>
  <si>
    <t>Determinación del ISR diferido al 31 de diciembre de 2019</t>
  </si>
  <si>
    <t xml:space="preserve">Concepto </t>
  </si>
  <si>
    <t>Circulante</t>
  </si>
  <si>
    <t xml:space="preserve">Efectivo en caja y bancos </t>
  </si>
  <si>
    <t xml:space="preserve">Invenatario </t>
  </si>
  <si>
    <t>Mobiliario y equipo (neto) (Véanse cédulas 4 y 3)</t>
  </si>
  <si>
    <t>Equipo de transporte  (neto) (Véanse cédulas 4 y 3)</t>
  </si>
  <si>
    <t>Suma actuvo fijo</t>
  </si>
  <si>
    <t>Rentas pagadas por anticipado</t>
  </si>
  <si>
    <t>PTU por pagar</t>
  </si>
  <si>
    <t>Resultados de diferencias temporales (Gravable)</t>
  </si>
  <si>
    <t>Tasa del ISR</t>
  </si>
  <si>
    <t>ISR diferido al cierre del ejercicio (saldo final de ISR diferido)</t>
  </si>
  <si>
    <t>Saldos contables</t>
  </si>
  <si>
    <t>Saldos para efecto del ISR</t>
  </si>
  <si>
    <t>Diferenciales temporales</t>
  </si>
  <si>
    <t>Cédula 6</t>
  </si>
  <si>
    <t>Determinación del activo por impuesto diferido derivado de pérdidas fiscales pendientes de amortizar</t>
  </si>
  <si>
    <t>Pérdidas fiscales pendientes de amortizar al 31 de Diciembre de 2018</t>
  </si>
  <si>
    <t>(X)</t>
  </si>
  <si>
    <t>(=)</t>
  </si>
  <si>
    <t>Activo por impuesto diferido derivado de pérdidas fiscales pendientes de amortizar</t>
  </si>
  <si>
    <t>Pasivo por impuesto diferido al 31 de diciembre de 2019</t>
  </si>
  <si>
    <t>Determinación del pasivo por impuesto diferido al 31 de diciembre de 2019</t>
  </si>
  <si>
    <t>Cédula 7</t>
  </si>
  <si>
    <t>Utilidad neta</t>
  </si>
  <si>
    <t>Impuesto diferido</t>
  </si>
  <si>
    <t>Impuesto causado</t>
  </si>
  <si>
    <t>Impuestos a la utilidad</t>
  </si>
  <si>
    <t>Utilidad antes de impuestos</t>
  </si>
  <si>
    <t>Otros ingresos y otros gastos</t>
  </si>
  <si>
    <t>Utilidad en operación</t>
  </si>
  <si>
    <t>Gastos de operación</t>
  </si>
  <si>
    <t>Costo de ventas</t>
  </si>
  <si>
    <t>Ventas netas</t>
  </si>
  <si>
    <t>Por el ejercicio terminado al 31 de diciembre de 2019</t>
  </si>
  <si>
    <t>Estado de resultado integral</t>
  </si>
  <si>
    <t>Empresa XYZ, S.A.</t>
  </si>
  <si>
    <t>Estado de resultado integral del ejercicio comprendido entre el 1o. de enero al 31 de diciembre de 2019 (ajustado)</t>
  </si>
  <si>
    <t>Cédula 8</t>
  </si>
  <si>
    <t>Total Capital</t>
  </si>
  <si>
    <t>Suma de activo diferido</t>
  </si>
  <si>
    <t>Resultado del ejercicio</t>
  </si>
  <si>
    <t>Suma de activo fijo</t>
  </si>
  <si>
    <t>Suma pasivo corto plazo</t>
  </si>
  <si>
    <t>Anticipos de clientes</t>
  </si>
  <si>
    <t>Suma activo ciruclante</t>
  </si>
  <si>
    <t>Inventarios</t>
  </si>
  <si>
    <t>Efectivo en caja y en bancos</t>
  </si>
  <si>
    <t>Estado de posición financiera por el ejercicio terminado el 31 de diciembre de 2019 (ajustado)</t>
  </si>
  <si>
    <t>Cédula 9</t>
  </si>
  <si>
    <r>
      <t xml:space="preserve">8. </t>
    </r>
    <r>
      <rPr>
        <sz val="18"/>
        <color rgb="FF000100"/>
        <rFont val="TimesNewRomanPSMT"/>
      </rPr>
      <t>En el año 2019, la compañía pagó rentas por anticipado por la cantidad de $220,000,</t>
    </r>
  </si>
  <si>
    <t>Nota:</t>
  </si>
  <si>
    <r>
      <t xml:space="preserve">1. </t>
    </r>
    <r>
      <rPr>
        <i/>
        <sz val="10"/>
        <color rgb="FF000100"/>
        <rFont val="Calibri-Italic"/>
      </rPr>
      <t>La empresa considera que no recuperará este activo pues después de realizar la valuación correspondiente, concluye que</t>
    </r>
  </si>
  <si>
    <t>en ejercicios futuros se seguirán obteniendo pérdidas fiscales en el ISR.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</si>
</sst>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0100"/>
      <name val="TimesNewRomanPSMT"/>
    </font>
    <font>
      <b/>
      <sz val="18"/>
      <color rgb="FF000100"/>
      <name val="TimesNewRomanPS-BoldMT"/>
    </font>
    <font>
      <sz val="18"/>
      <color rgb="FF000100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.4"/>
      <color theme="1"/>
      <name val="Times New Roman"/>
      <family val="1"/>
    </font>
    <font>
      <sz val="18"/>
      <color rgb="FF000100"/>
      <name val="TimesNewRomanPS-BoldMT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rgb="FF000100"/>
      <name val="Calibri-BoldItalic"/>
    </font>
    <font>
      <i/>
      <sz val="10"/>
      <color rgb="FF000100"/>
      <name val="Calibri-Italic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5" fillId="0" borderId="0" xfId="2" applyFont="1"/>
    <xf numFmtId="43" fontId="5" fillId="0" borderId="0" xfId="1" applyFont="1"/>
    <xf numFmtId="9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 vertical="center" readingOrder="1"/>
    </xf>
    <xf numFmtId="43" fontId="5" fillId="0" borderId="1" xfId="1" applyFont="1" applyBorder="1"/>
    <xf numFmtId="9" fontId="5" fillId="0" borderId="1" xfId="1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0" applyNumberFormat="1" applyFont="1"/>
    <xf numFmtId="44" fontId="5" fillId="0" borderId="12" xfId="2" applyFont="1" applyBorder="1"/>
    <xf numFmtId="0" fontId="5" fillId="0" borderId="0" xfId="0" applyFont="1" applyAlignment="1">
      <alignment horizontal="right"/>
    </xf>
    <xf numFmtId="44" fontId="5" fillId="0" borderId="13" xfId="2" applyFont="1" applyBorder="1"/>
    <xf numFmtId="44" fontId="5" fillId="0" borderId="14" xfId="2" applyFont="1" applyBorder="1"/>
    <xf numFmtId="43" fontId="5" fillId="0" borderId="13" xfId="0" applyNumberFormat="1" applyFont="1" applyBorder="1"/>
    <xf numFmtId="43" fontId="5" fillId="0" borderId="13" xfId="1" applyFont="1" applyBorder="1"/>
    <xf numFmtId="44" fontId="5" fillId="0" borderId="0" xfId="0" applyNumberFormat="1" applyFont="1"/>
    <xf numFmtId="164" fontId="5" fillId="0" borderId="0" xfId="1" applyNumberFormat="1" applyFont="1"/>
    <xf numFmtId="44" fontId="5" fillId="0" borderId="13" xfId="0" applyNumberFormat="1" applyFont="1" applyBorder="1"/>
    <xf numFmtId="0" fontId="5" fillId="0" borderId="4" xfId="0" applyFont="1" applyBorder="1" applyAlignment="1">
      <alignment horizontal="center" vertical="center"/>
    </xf>
    <xf numFmtId="9" fontId="5" fillId="0" borderId="2" xfId="3" applyFont="1" applyBorder="1" applyAlignment="1"/>
    <xf numFmtId="9" fontId="5" fillId="0" borderId="7" xfId="3" applyFont="1" applyBorder="1" applyAlignment="1"/>
    <xf numFmtId="9" fontId="5" fillId="0" borderId="9" xfId="3" applyFont="1" applyBorder="1" applyAlignment="1"/>
    <xf numFmtId="9" fontId="5" fillId="0" borderId="10" xfId="3" applyFont="1" applyBorder="1" applyAlignment="1"/>
    <xf numFmtId="43" fontId="5" fillId="2" borderId="13" xfId="1" applyFont="1" applyFill="1" applyBorder="1"/>
    <xf numFmtId="43" fontId="5" fillId="2" borderId="0" xfId="1" applyFont="1" applyFill="1"/>
    <xf numFmtId="43" fontId="5" fillId="2" borderId="1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5" fillId="2" borderId="1" xfId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6"/>
  <sheetViews>
    <sheetView topLeftCell="A21" zoomScale="60" zoomScaleNormal="60" workbookViewId="0">
      <selection activeCell="I36" sqref="I36"/>
    </sheetView>
  </sheetViews>
  <sheetFormatPr baseColWidth="10" defaultColWidth="11.44140625" defaultRowHeight="22.8"/>
  <cols>
    <col min="1" max="1" width="11.44140625" style="4"/>
    <col min="2" max="3" width="12" style="4" customWidth="1"/>
    <col min="4" max="4" width="11.44140625" style="4"/>
    <col min="5" max="5" width="43.44140625" style="4" bestFit="1" customWidth="1"/>
    <col min="6" max="6" width="15" style="4" bestFit="1" customWidth="1"/>
    <col min="7" max="7" width="22.33203125" style="4" customWidth="1"/>
    <col min="8" max="16384" width="11.44140625" style="4"/>
  </cols>
  <sheetData>
    <row r="2" spans="2:9">
      <c r="B2" s="54" t="s">
        <v>0</v>
      </c>
      <c r="C2" s="54"/>
    </row>
    <row r="3" spans="2:9">
      <c r="B3" s="54" t="s">
        <v>1</v>
      </c>
      <c r="C3" s="54"/>
      <c r="D3" s="54"/>
      <c r="E3" s="54"/>
    </row>
    <row r="4" spans="2:9" ht="12.75" customHeight="1">
      <c r="B4" s="3"/>
      <c r="C4" s="3"/>
      <c r="D4" s="3"/>
      <c r="E4" s="3"/>
    </row>
    <row r="5" spans="2:9" ht="23.25" customHeight="1">
      <c r="B5" s="55" t="s">
        <v>2</v>
      </c>
      <c r="C5" s="55"/>
      <c r="D5" s="55"/>
      <c r="E5" s="55"/>
    </row>
    <row r="6" spans="2:9" ht="23.25" customHeight="1">
      <c r="B6" s="55"/>
      <c r="C6" s="55"/>
      <c r="D6" s="55"/>
      <c r="E6" s="55"/>
    </row>
    <row r="7" spans="2:9">
      <c r="B7" s="4" t="s">
        <v>3</v>
      </c>
    </row>
    <row r="9" spans="2:9" ht="23.25" customHeight="1">
      <c r="B9" s="51" t="s">
        <v>14</v>
      </c>
      <c r="C9" s="51"/>
      <c r="D9" s="51"/>
      <c r="E9" s="51"/>
      <c r="F9" s="51"/>
      <c r="G9" s="5"/>
      <c r="H9" s="5"/>
      <c r="I9" s="5"/>
    </row>
    <row r="10" spans="2:9" ht="16.5" customHeight="1">
      <c r="B10" s="51" t="s">
        <v>15</v>
      </c>
      <c r="C10" s="51"/>
      <c r="D10" s="51"/>
      <c r="E10" s="51"/>
      <c r="F10" s="51"/>
      <c r="G10" s="51"/>
      <c r="H10" s="51"/>
      <c r="I10" s="51"/>
    </row>
    <row r="11" spans="2:9">
      <c r="B11" s="51" t="s">
        <v>16</v>
      </c>
      <c r="C11" s="51"/>
      <c r="D11" s="51"/>
      <c r="E11" s="51"/>
      <c r="F11" s="51"/>
      <c r="G11" s="51"/>
      <c r="H11" s="51"/>
      <c r="I11" s="51"/>
    </row>
    <row r="13" spans="2:9">
      <c r="B13" s="6" t="s">
        <v>4</v>
      </c>
    </row>
    <row r="15" spans="2:9">
      <c r="B15" s="4" t="s">
        <v>17</v>
      </c>
      <c r="C15" s="7"/>
      <c r="D15" s="7"/>
      <c r="E15" s="7"/>
      <c r="F15" s="7"/>
      <c r="G15" s="7"/>
      <c r="H15" s="7"/>
    </row>
    <row r="16" spans="2:9">
      <c r="B16" s="4" t="s">
        <v>18</v>
      </c>
      <c r="C16" s="7"/>
      <c r="D16" s="7"/>
      <c r="E16" s="7"/>
      <c r="F16" s="7"/>
      <c r="G16" s="7"/>
      <c r="H16" s="7"/>
    </row>
    <row r="17" spans="2:8">
      <c r="B17" s="4" t="s">
        <v>19</v>
      </c>
      <c r="C17" s="7"/>
      <c r="D17" s="7"/>
      <c r="E17" s="7"/>
      <c r="F17" s="7"/>
      <c r="G17" s="7"/>
      <c r="H17" s="7"/>
    </row>
    <row r="18" spans="2:8" ht="23.4" thickBot="1">
      <c r="C18" s="7"/>
      <c r="D18" s="7"/>
      <c r="E18" s="7"/>
      <c r="F18" s="7"/>
      <c r="G18" s="7"/>
      <c r="H18" s="7"/>
    </row>
    <row r="19" spans="2:8">
      <c r="E19" s="10" t="s">
        <v>5</v>
      </c>
      <c r="F19" s="52" t="s">
        <v>6</v>
      </c>
      <c r="G19" s="53"/>
    </row>
    <row r="20" spans="2:8">
      <c r="E20" s="13">
        <v>2017</v>
      </c>
      <c r="F20" s="44">
        <v>0.06</v>
      </c>
      <c r="G20" s="45"/>
    </row>
    <row r="21" spans="2:8">
      <c r="E21" s="13">
        <v>2018</v>
      </c>
      <c r="F21" s="44">
        <v>0.05</v>
      </c>
      <c r="G21" s="45"/>
    </row>
    <row r="22" spans="2:8" ht="23.4" thickBot="1">
      <c r="E22" s="14">
        <v>2019</v>
      </c>
      <c r="F22" s="46">
        <v>0.04</v>
      </c>
      <c r="G22" s="47"/>
    </row>
    <row r="23" spans="2:8">
      <c r="E23" s="9"/>
    </row>
    <row r="26" spans="2:8">
      <c r="B26" s="2" t="s">
        <v>7</v>
      </c>
    </row>
    <row r="27" spans="2:8">
      <c r="B27" s="2" t="s">
        <v>8</v>
      </c>
    </row>
    <row r="28" spans="2:8">
      <c r="B28" s="1" t="s">
        <v>9</v>
      </c>
    </row>
    <row r="29" spans="2:8">
      <c r="B29" s="2" t="s">
        <v>10</v>
      </c>
    </row>
    <row r="30" spans="2:8">
      <c r="B30" s="1" t="s">
        <v>11</v>
      </c>
    </row>
    <row r="31" spans="2:8">
      <c r="B31" s="1" t="s">
        <v>12</v>
      </c>
    </row>
    <row r="32" spans="2:8">
      <c r="B32" s="2" t="s">
        <v>13</v>
      </c>
    </row>
    <row r="34" spans="2:7">
      <c r="E34" s="19" t="s">
        <v>20</v>
      </c>
      <c r="F34" s="19" t="s">
        <v>21</v>
      </c>
      <c r="G34" s="19" t="s">
        <v>22</v>
      </c>
    </row>
    <row r="35" spans="2:7">
      <c r="E35" s="19" t="s">
        <v>23</v>
      </c>
      <c r="F35" s="20">
        <v>0.2</v>
      </c>
      <c r="G35" s="21">
        <v>0.1</v>
      </c>
    </row>
    <row r="36" spans="2:7">
      <c r="E36" s="19" t="s">
        <v>24</v>
      </c>
      <c r="F36" s="20">
        <v>0.33</v>
      </c>
      <c r="G36" s="21">
        <v>0.25</v>
      </c>
    </row>
    <row r="38" spans="2:7">
      <c r="B38" s="2" t="s">
        <v>134</v>
      </c>
    </row>
    <row r="39" spans="2:7">
      <c r="B39" s="1" t="s">
        <v>25</v>
      </c>
    </row>
    <row r="40" spans="2:7">
      <c r="B40" s="2" t="s">
        <v>26</v>
      </c>
    </row>
    <row r="41" spans="2:7">
      <c r="B41" s="1" t="s">
        <v>27</v>
      </c>
    </row>
    <row r="42" spans="2:7">
      <c r="B42" s="2" t="s">
        <v>28</v>
      </c>
    </row>
    <row r="43" spans="2:7">
      <c r="B43" s="1" t="s">
        <v>29</v>
      </c>
    </row>
    <row r="44" spans="2:7">
      <c r="B44" s="2" t="s">
        <v>30</v>
      </c>
    </row>
    <row r="45" spans="2:7">
      <c r="B45" s="1" t="s">
        <v>31</v>
      </c>
    </row>
    <row r="46" spans="2:7">
      <c r="B46" s="2" t="s">
        <v>32</v>
      </c>
    </row>
  </sheetData>
  <mergeCells count="7">
    <mergeCell ref="B10:I10"/>
    <mergeCell ref="B11:I11"/>
    <mergeCell ref="F19:G19"/>
    <mergeCell ref="B2:C2"/>
    <mergeCell ref="B3:E3"/>
    <mergeCell ref="B5:E6"/>
    <mergeCell ref="B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3"/>
  <sheetViews>
    <sheetView topLeftCell="A6" zoomScale="60" zoomScaleNormal="60" workbookViewId="0">
      <selection activeCell="J26" sqref="J26"/>
    </sheetView>
  </sheetViews>
  <sheetFormatPr baseColWidth="10" defaultColWidth="11.44140625" defaultRowHeight="22.8"/>
  <cols>
    <col min="1" max="1" width="11.44140625" style="4"/>
    <col min="2" max="2" width="46.33203125" style="4" customWidth="1"/>
    <col min="3" max="3" width="20.6640625" style="4" bestFit="1" customWidth="1"/>
    <col min="4" max="4" width="23.44140625" style="4" bestFit="1" customWidth="1"/>
    <col min="5" max="8" width="11.44140625" style="4"/>
    <col min="9" max="9" width="49.5546875" style="4" bestFit="1" customWidth="1"/>
    <col min="10" max="10" width="20.6640625" style="4" bestFit="1" customWidth="1"/>
    <col min="11" max="11" width="23.44140625" style="4" bestFit="1" customWidth="1"/>
    <col min="12" max="16384" width="11.44140625" style="4"/>
  </cols>
  <sheetData>
    <row r="2" spans="2:11">
      <c r="B2" s="22" t="s">
        <v>33</v>
      </c>
    </row>
    <row r="3" spans="2:11">
      <c r="B3" s="22" t="s">
        <v>34</v>
      </c>
    </row>
    <row r="6" spans="2:11">
      <c r="E6" s="18" t="s">
        <v>35</v>
      </c>
    </row>
    <row r="7" spans="2:11">
      <c r="E7" s="18" t="s">
        <v>36</v>
      </c>
    </row>
    <row r="8" spans="2:11">
      <c r="E8" s="18" t="s">
        <v>37</v>
      </c>
    </row>
    <row r="9" spans="2:11">
      <c r="B9" s="4" t="s">
        <v>43</v>
      </c>
      <c r="C9" s="16"/>
      <c r="D9" s="16"/>
      <c r="E9" s="23"/>
      <c r="F9" s="16"/>
      <c r="G9" s="16"/>
      <c r="H9" s="16"/>
      <c r="I9" s="16" t="s">
        <v>53</v>
      </c>
      <c r="J9" s="16"/>
      <c r="K9" s="16"/>
    </row>
    <row r="10" spans="2:11">
      <c r="C10" s="16"/>
      <c r="D10" s="16"/>
      <c r="E10" s="16"/>
      <c r="F10" s="16"/>
      <c r="G10" s="16"/>
      <c r="H10" s="16"/>
      <c r="I10" s="16"/>
      <c r="J10" s="16"/>
      <c r="K10" s="16"/>
    </row>
    <row r="11" spans="2:11">
      <c r="B11" s="18" t="s">
        <v>38</v>
      </c>
      <c r="C11" s="16"/>
      <c r="D11" s="16"/>
      <c r="E11" s="16"/>
      <c r="F11" s="16"/>
      <c r="G11" s="16"/>
      <c r="H11" s="16"/>
      <c r="I11" s="24" t="s">
        <v>54</v>
      </c>
      <c r="J11" s="16"/>
      <c r="K11" s="16"/>
    </row>
    <row r="12" spans="2:11">
      <c r="B12" s="18"/>
      <c r="C12" s="16"/>
      <c r="D12" s="16"/>
      <c r="E12" s="16"/>
      <c r="F12" s="16"/>
      <c r="G12" s="16"/>
      <c r="H12" s="16"/>
      <c r="I12" s="24"/>
      <c r="J12" s="16"/>
      <c r="K12" s="16"/>
    </row>
    <row r="13" spans="2:11">
      <c r="B13" s="4" t="s">
        <v>39</v>
      </c>
      <c r="C13" s="16">
        <v>243840</v>
      </c>
      <c r="D13" s="16"/>
      <c r="E13" s="16"/>
      <c r="F13" s="16"/>
      <c r="G13" s="16"/>
      <c r="H13" s="16"/>
      <c r="I13" s="16" t="s">
        <v>55</v>
      </c>
      <c r="J13" s="16">
        <v>141244</v>
      </c>
      <c r="K13" s="16"/>
    </row>
    <row r="14" spans="2:11">
      <c r="B14" s="4" t="s">
        <v>40</v>
      </c>
      <c r="C14" s="16">
        <v>97000</v>
      </c>
      <c r="D14" s="16"/>
      <c r="E14" s="16"/>
      <c r="F14" s="16"/>
      <c r="G14" s="16"/>
      <c r="H14" s="16"/>
      <c r="I14" s="16" t="s">
        <v>56</v>
      </c>
      <c r="J14" s="16">
        <v>230000</v>
      </c>
      <c r="K14" s="16"/>
    </row>
    <row r="15" spans="2:11">
      <c r="B15" s="4" t="s">
        <v>41</v>
      </c>
      <c r="C15" s="16">
        <v>466000</v>
      </c>
      <c r="D15" s="16"/>
      <c r="E15" s="16"/>
      <c r="F15" s="16"/>
      <c r="G15" s="16"/>
      <c r="H15" s="16"/>
      <c r="I15" s="16" t="s">
        <v>57</v>
      </c>
      <c r="J15" s="16">
        <v>53756</v>
      </c>
      <c r="K15" s="16"/>
    </row>
    <row r="16" spans="2:11">
      <c r="B16" s="18" t="s">
        <v>42</v>
      </c>
      <c r="C16" s="16"/>
      <c r="D16" s="16">
        <f>SUM(C13,C14,C15)</f>
        <v>806840</v>
      </c>
      <c r="E16" s="16"/>
      <c r="F16" s="16"/>
      <c r="G16" s="16"/>
      <c r="H16" s="16"/>
      <c r="I16" s="16" t="s">
        <v>58</v>
      </c>
      <c r="J16" s="16">
        <v>100000</v>
      </c>
      <c r="K16" s="16"/>
    </row>
    <row r="17" spans="2:11">
      <c r="C17" s="16"/>
      <c r="D17" s="16"/>
      <c r="E17" s="16"/>
      <c r="F17" s="16"/>
      <c r="G17" s="16"/>
      <c r="H17" s="16"/>
      <c r="I17" s="16"/>
      <c r="J17" s="16"/>
      <c r="K17" s="16"/>
    </row>
    <row r="18" spans="2:11">
      <c r="C18" s="16"/>
      <c r="D18" s="16"/>
      <c r="E18" s="16"/>
      <c r="F18" s="16"/>
      <c r="G18" s="16"/>
      <c r="H18" s="16"/>
      <c r="I18" s="16" t="s">
        <v>60</v>
      </c>
      <c r="K18" s="16">
        <f>SUM(J13:J17)</f>
        <v>525000</v>
      </c>
    </row>
    <row r="19" spans="2:11">
      <c r="B19" s="4" t="s">
        <v>48</v>
      </c>
      <c r="C19" s="16"/>
      <c r="D19" s="16"/>
      <c r="E19" s="16"/>
      <c r="F19" s="16"/>
      <c r="G19" s="16"/>
      <c r="H19" s="16"/>
      <c r="J19" s="16"/>
      <c r="K19" s="16"/>
    </row>
    <row r="20" spans="2:11">
      <c r="C20" s="16"/>
      <c r="D20" s="16"/>
      <c r="E20" s="16"/>
      <c r="F20" s="16"/>
      <c r="G20" s="16"/>
      <c r="H20" s="16"/>
      <c r="I20" s="16" t="s">
        <v>59</v>
      </c>
      <c r="J20" s="16"/>
      <c r="K20" s="16">
        <f>K18</f>
        <v>525000</v>
      </c>
    </row>
    <row r="21" spans="2:11">
      <c r="B21" s="4" t="s">
        <v>44</v>
      </c>
      <c r="C21" s="16">
        <v>184000</v>
      </c>
      <c r="D21" s="16"/>
      <c r="E21" s="16"/>
      <c r="F21" s="16"/>
      <c r="G21" s="16"/>
      <c r="H21" s="16"/>
      <c r="I21" s="16"/>
      <c r="J21" s="16"/>
      <c r="K21" s="16"/>
    </row>
    <row r="22" spans="2:11">
      <c r="B22" s="4" t="s">
        <v>45</v>
      </c>
      <c r="C22" s="16">
        <v>92650</v>
      </c>
      <c r="D22" s="16"/>
      <c r="E22" s="16"/>
      <c r="F22" s="16"/>
      <c r="G22" s="16"/>
      <c r="H22" s="16"/>
      <c r="I22" s="16" t="s">
        <v>61</v>
      </c>
      <c r="J22" s="16"/>
      <c r="K22" s="16"/>
    </row>
    <row r="23" spans="2:11">
      <c r="B23" s="18" t="s">
        <v>46</v>
      </c>
      <c r="C23" s="16"/>
      <c r="D23" s="16">
        <f>SUM(C21,C22)</f>
        <v>276650</v>
      </c>
      <c r="E23" s="16"/>
      <c r="F23" s="16"/>
      <c r="G23" s="16"/>
      <c r="H23" s="16"/>
      <c r="I23" s="16"/>
      <c r="J23" s="16"/>
      <c r="K23" s="16"/>
    </row>
    <row r="24" spans="2:11">
      <c r="C24" s="16"/>
      <c r="D24" s="16"/>
      <c r="E24" s="16"/>
      <c r="F24" s="16"/>
      <c r="G24" s="16"/>
      <c r="H24" s="16"/>
      <c r="I24" s="16" t="s">
        <v>62</v>
      </c>
      <c r="J24" s="16">
        <v>200000</v>
      </c>
      <c r="K24" s="16"/>
    </row>
    <row r="25" spans="2:11">
      <c r="B25" s="4" t="s">
        <v>47</v>
      </c>
      <c r="C25" s="16"/>
      <c r="D25" s="16"/>
      <c r="E25" s="16"/>
      <c r="F25" s="16"/>
      <c r="G25" s="16"/>
      <c r="H25" s="16"/>
      <c r="I25" s="16" t="s">
        <v>63</v>
      </c>
      <c r="J25" s="16">
        <v>285840</v>
      </c>
      <c r="K25" s="16"/>
    </row>
    <row r="26" spans="2:11">
      <c r="C26" s="16"/>
      <c r="D26" s="16"/>
      <c r="E26" s="16"/>
      <c r="F26" s="16"/>
      <c r="G26" s="16"/>
      <c r="H26" s="16"/>
      <c r="I26" s="16" t="s">
        <v>64</v>
      </c>
      <c r="J26" s="16">
        <v>525812</v>
      </c>
      <c r="K26" s="16"/>
    </row>
    <row r="27" spans="2:11">
      <c r="B27" s="4" t="s">
        <v>49</v>
      </c>
      <c r="C27" s="16">
        <v>180000</v>
      </c>
      <c r="D27" s="16"/>
      <c r="E27" s="16"/>
      <c r="F27" s="16"/>
      <c r="G27" s="16"/>
      <c r="H27" s="16"/>
      <c r="I27" s="16" t="s">
        <v>65</v>
      </c>
      <c r="J27" s="16">
        <v>-93162</v>
      </c>
      <c r="K27" s="16"/>
    </row>
    <row r="28" spans="2:11">
      <c r="B28" s="4" t="s">
        <v>50</v>
      </c>
      <c r="C28" s="16">
        <v>180000</v>
      </c>
      <c r="D28" s="16"/>
      <c r="E28" s="16"/>
      <c r="F28" s="16"/>
      <c r="G28" s="16"/>
      <c r="H28" s="16"/>
      <c r="I28" s="16"/>
      <c r="J28" s="16"/>
      <c r="K28" s="16"/>
    </row>
    <row r="29" spans="2:11">
      <c r="B29" s="18" t="s">
        <v>51</v>
      </c>
      <c r="C29" s="16"/>
      <c r="D29" s="16">
        <f>SUM(C27,C28)</f>
        <v>360000</v>
      </c>
      <c r="E29" s="16"/>
      <c r="F29" s="16"/>
      <c r="G29" s="16"/>
      <c r="H29" s="16"/>
      <c r="I29" s="16"/>
      <c r="J29" s="16"/>
      <c r="K29" s="16"/>
    </row>
    <row r="30" spans="2:11">
      <c r="C30" s="16"/>
      <c r="D30" s="16"/>
      <c r="E30" s="16"/>
      <c r="F30" s="16"/>
      <c r="G30" s="16"/>
      <c r="H30" s="16"/>
      <c r="I30" s="16" t="s">
        <v>66</v>
      </c>
      <c r="J30" s="16"/>
      <c r="K30" s="16">
        <f>SUM(J24:J27)</f>
        <v>918490</v>
      </c>
    </row>
    <row r="31" spans="2:11">
      <c r="C31" s="16"/>
      <c r="D31" s="16"/>
      <c r="E31" s="16"/>
      <c r="F31" s="16"/>
      <c r="G31" s="16"/>
      <c r="H31" s="16"/>
      <c r="I31" s="16"/>
      <c r="J31" s="16"/>
      <c r="K31" s="16"/>
    </row>
    <row r="32" spans="2:11">
      <c r="B32" s="4" t="s">
        <v>52</v>
      </c>
      <c r="C32" s="16"/>
      <c r="D32" s="16">
        <f>SUM(D11:D29)</f>
        <v>1443490</v>
      </c>
      <c r="E32" s="16"/>
      <c r="F32" s="16"/>
      <c r="G32" s="16"/>
      <c r="H32" s="16"/>
      <c r="I32" s="16" t="s">
        <v>67</v>
      </c>
      <c r="J32" s="16"/>
      <c r="K32" s="16">
        <f>K20+K30</f>
        <v>1443490</v>
      </c>
    </row>
    <row r="33" spans="3:11">
      <c r="C33" s="16"/>
      <c r="D33" s="16"/>
      <c r="E33" s="16"/>
      <c r="F33" s="16"/>
      <c r="G33" s="16"/>
      <c r="H33" s="16"/>
      <c r="I33" s="16"/>
      <c r="J33" s="16"/>
      <c r="K33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3"/>
  <sheetViews>
    <sheetView tabSelected="1" zoomScale="60" zoomScaleNormal="60" workbookViewId="0">
      <selection activeCell="F11" sqref="F11"/>
    </sheetView>
  </sheetViews>
  <sheetFormatPr baseColWidth="10" defaultColWidth="11.44140625" defaultRowHeight="22.8"/>
  <cols>
    <col min="1" max="1" width="11.44140625" style="4"/>
    <col min="2" max="2" width="130.44140625" style="4" bestFit="1" customWidth="1"/>
    <col min="3" max="3" width="28.6640625" style="4" bestFit="1" customWidth="1"/>
    <col min="4" max="4" width="32.109375" style="4" bestFit="1" customWidth="1"/>
    <col min="5" max="6" width="42.33203125" style="4" customWidth="1"/>
    <col min="7" max="16384" width="11.44140625" style="4"/>
  </cols>
  <sheetData>
    <row r="1" spans="2:6">
      <c r="B1" s="22"/>
    </row>
    <row r="2" spans="2:6">
      <c r="B2" s="25" t="s">
        <v>69</v>
      </c>
    </row>
    <row r="3" spans="2:6">
      <c r="B3" s="25" t="s">
        <v>68</v>
      </c>
    </row>
    <row r="4" spans="2:6" ht="23.4" thickBot="1"/>
    <row r="5" spans="2:6">
      <c r="B5" s="28" t="s">
        <v>70</v>
      </c>
      <c r="C5" s="29" t="s">
        <v>78</v>
      </c>
      <c r="D5" s="43" t="s">
        <v>80</v>
      </c>
    </row>
    <row r="6" spans="2:6">
      <c r="B6" s="11" t="s">
        <v>71</v>
      </c>
      <c r="C6" s="19" t="s">
        <v>79</v>
      </c>
      <c r="D6" s="19" t="s">
        <v>81</v>
      </c>
    </row>
    <row r="7" spans="2:6">
      <c r="B7" s="11" t="s">
        <v>72</v>
      </c>
      <c r="C7" s="30">
        <v>400000</v>
      </c>
      <c r="D7" s="30">
        <v>250000</v>
      </c>
      <c r="E7" s="16"/>
      <c r="F7" s="16"/>
    </row>
    <row r="8" spans="2:6">
      <c r="B8" s="11" t="s">
        <v>73</v>
      </c>
      <c r="C8" s="30"/>
      <c r="D8" s="30"/>
      <c r="E8" s="16"/>
      <c r="F8" s="16"/>
    </row>
    <row r="9" spans="2:6">
      <c r="B9" s="11" t="s">
        <v>74</v>
      </c>
      <c r="C9" s="30">
        <f>+C7*C8</f>
        <v>0</v>
      </c>
      <c r="D9" s="30">
        <f>+D7*D8</f>
        <v>0</v>
      </c>
      <c r="E9" s="16"/>
      <c r="F9" s="16"/>
    </row>
    <row r="10" spans="2:6">
      <c r="B10" s="11" t="s">
        <v>75</v>
      </c>
      <c r="C10" s="30"/>
      <c r="D10" s="20"/>
      <c r="E10" s="16"/>
      <c r="F10" s="16"/>
    </row>
    <row r="11" spans="2:6">
      <c r="B11" s="11" t="s">
        <v>76</v>
      </c>
      <c r="C11" s="30">
        <f>+C9*C10</f>
        <v>0</v>
      </c>
      <c r="D11" s="30">
        <f>+D9*D10</f>
        <v>0</v>
      </c>
      <c r="E11" s="16"/>
      <c r="F11" s="16"/>
    </row>
    <row r="12" spans="2:6" ht="23.4" thickBot="1">
      <c r="B12" s="12" t="s">
        <v>77</v>
      </c>
      <c r="C12" s="31">
        <f>+C9-C11</f>
        <v>0</v>
      </c>
      <c r="D12" s="31">
        <f>+D9-D11</f>
        <v>0</v>
      </c>
      <c r="E12" s="16"/>
      <c r="F12" s="16"/>
    </row>
    <row r="13" spans="2:6">
      <c r="E13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35"/>
  <sheetViews>
    <sheetView zoomScale="70" zoomScaleNormal="70" workbookViewId="0">
      <selection activeCell="D18" sqref="D18"/>
    </sheetView>
  </sheetViews>
  <sheetFormatPr baseColWidth="10" defaultColWidth="11.44140625" defaultRowHeight="22.8"/>
  <cols>
    <col min="1" max="1" width="11.44140625" style="4"/>
    <col min="2" max="2" width="92.109375" style="4" bestFit="1" customWidth="1"/>
    <col min="3" max="3" width="25.33203125" style="4" bestFit="1" customWidth="1"/>
    <col min="4" max="4" width="38.88671875" style="4" bestFit="1" customWidth="1"/>
    <col min="5" max="5" width="37.6640625" style="4" bestFit="1" customWidth="1"/>
    <col min="6" max="16384" width="11.44140625" style="4"/>
  </cols>
  <sheetData>
    <row r="2" spans="2:6">
      <c r="B2" s="22" t="s">
        <v>82</v>
      </c>
    </row>
    <row r="3" spans="2:6">
      <c r="B3" s="22" t="s">
        <v>83</v>
      </c>
    </row>
    <row r="5" spans="2:6">
      <c r="B5" s="19" t="s">
        <v>84</v>
      </c>
      <c r="C5" s="8" t="s">
        <v>96</v>
      </c>
      <c r="D5" s="8" t="s">
        <v>97</v>
      </c>
      <c r="E5" s="8" t="s">
        <v>98</v>
      </c>
    </row>
    <row r="6" spans="2:6">
      <c r="B6" s="19" t="s">
        <v>43</v>
      </c>
      <c r="C6" s="8"/>
      <c r="D6" s="8"/>
      <c r="E6" s="8"/>
    </row>
    <row r="7" spans="2:6">
      <c r="B7" s="8" t="s">
        <v>85</v>
      </c>
      <c r="C7" s="8"/>
      <c r="D7" s="8"/>
      <c r="E7" s="8"/>
    </row>
    <row r="8" spans="2:6">
      <c r="B8" s="8" t="s">
        <v>86</v>
      </c>
      <c r="C8" s="26">
        <f>+'Cedula 2'!C13</f>
        <v>243840</v>
      </c>
      <c r="D8" s="26"/>
      <c r="E8" s="26">
        <f>+C8-D8</f>
        <v>243840</v>
      </c>
      <c r="F8" s="16"/>
    </row>
    <row r="9" spans="2:6">
      <c r="B9" s="8" t="s">
        <v>40</v>
      </c>
      <c r="C9" s="26">
        <f>+'Cedula 2'!C14</f>
        <v>97000</v>
      </c>
      <c r="D9" s="26"/>
      <c r="E9" s="26">
        <f t="shared" ref="E9:E14" si="0">+C9-D9</f>
        <v>97000</v>
      </c>
      <c r="F9" s="16"/>
    </row>
    <row r="10" spans="2:6">
      <c r="B10" s="8" t="s">
        <v>87</v>
      </c>
      <c r="C10" s="26">
        <f>+'Cedula 2'!C15</f>
        <v>466000</v>
      </c>
      <c r="D10" s="60">
        <v>400000</v>
      </c>
      <c r="E10" s="26">
        <f t="shared" si="0"/>
        <v>66000</v>
      </c>
      <c r="F10" s="16"/>
    </row>
    <row r="11" spans="2:6">
      <c r="B11" s="8" t="s">
        <v>42</v>
      </c>
      <c r="C11" s="26">
        <f>SUM(C8:C10)</f>
        <v>806840</v>
      </c>
      <c r="D11" s="26">
        <f>SUM(D8:D10)</f>
        <v>400000</v>
      </c>
      <c r="E11" s="26"/>
      <c r="F11" s="16"/>
    </row>
    <row r="12" spans="2:6">
      <c r="B12" s="8" t="s">
        <v>48</v>
      </c>
      <c r="C12" s="26"/>
      <c r="D12" s="26"/>
      <c r="E12" s="26"/>
      <c r="F12" s="16"/>
    </row>
    <row r="13" spans="2:6">
      <c r="B13" s="8" t="s">
        <v>88</v>
      </c>
      <c r="C13" s="26">
        <f>+'Cedula 2'!C21</f>
        <v>184000</v>
      </c>
      <c r="D13" s="26"/>
      <c r="E13" s="26">
        <f t="shared" si="0"/>
        <v>184000</v>
      </c>
      <c r="F13" s="16"/>
    </row>
    <row r="14" spans="2:6">
      <c r="B14" s="8" t="s">
        <v>89</v>
      </c>
      <c r="C14" s="26">
        <f>+'Cedula 2'!C22</f>
        <v>92650</v>
      </c>
      <c r="D14" s="26"/>
      <c r="E14" s="26">
        <f t="shared" si="0"/>
        <v>92650</v>
      </c>
      <c r="F14" s="16"/>
    </row>
    <row r="15" spans="2:6">
      <c r="B15" s="8" t="s">
        <v>90</v>
      </c>
      <c r="C15" s="26">
        <f>SUM(C13:C14)</f>
        <v>276650</v>
      </c>
      <c r="D15" s="26">
        <f>SUM(D13:D14)</f>
        <v>0</v>
      </c>
      <c r="E15" s="26"/>
      <c r="F15" s="16"/>
    </row>
    <row r="16" spans="2:6">
      <c r="B16" s="8" t="s">
        <v>47</v>
      </c>
      <c r="C16" s="26"/>
      <c r="D16" s="26"/>
      <c r="E16" s="26"/>
      <c r="F16" s="16"/>
    </row>
    <row r="17" spans="2:6">
      <c r="B17" s="8" t="s">
        <v>91</v>
      </c>
      <c r="C17" s="26">
        <f>+'Cedula 2'!C27</f>
        <v>180000</v>
      </c>
      <c r="D17" s="26"/>
      <c r="E17" s="26">
        <f t="shared" ref="E17:E18" si="1">+C17-D17</f>
        <v>180000</v>
      </c>
      <c r="F17" s="16"/>
    </row>
    <row r="18" spans="2:6">
      <c r="B18" s="8" t="s">
        <v>50</v>
      </c>
      <c r="C18" s="26">
        <f>+'Cedula 2'!C28</f>
        <v>180000</v>
      </c>
      <c r="D18" s="26"/>
      <c r="E18" s="26">
        <f t="shared" si="1"/>
        <v>180000</v>
      </c>
      <c r="F18" s="16"/>
    </row>
    <row r="19" spans="2:6">
      <c r="B19" s="8" t="s">
        <v>51</v>
      </c>
      <c r="C19" s="26">
        <f>SUM(C17:C18)</f>
        <v>360000</v>
      </c>
      <c r="D19" s="26">
        <v>0</v>
      </c>
      <c r="E19" s="26"/>
      <c r="F19" s="16"/>
    </row>
    <row r="20" spans="2:6">
      <c r="B20" s="8"/>
      <c r="C20" s="26"/>
      <c r="D20" s="26"/>
      <c r="E20" s="26"/>
      <c r="F20" s="16"/>
    </row>
    <row r="21" spans="2:6">
      <c r="B21" s="19" t="s">
        <v>52</v>
      </c>
      <c r="C21" s="26"/>
      <c r="D21" s="26"/>
      <c r="E21" s="26"/>
      <c r="F21" s="16"/>
    </row>
    <row r="22" spans="2:6">
      <c r="B22" s="8"/>
      <c r="C22" s="26"/>
      <c r="D22" s="26"/>
      <c r="E22" s="26"/>
      <c r="F22" s="16"/>
    </row>
    <row r="23" spans="2:6">
      <c r="B23" s="19" t="s">
        <v>53</v>
      </c>
      <c r="C23" s="26"/>
      <c r="D23" s="26"/>
      <c r="E23" s="26"/>
      <c r="F23" s="16"/>
    </row>
    <row r="24" spans="2:6">
      <c r="B24" s="8" t="s">
        <v>54</v>
      </c>
      <c r="C24" s="26"/>
      <c r="D24" s="26"/>
      <c r="E24" s="26"/>
      <c r="F24" s="16"/>
    </row>
    <row r="25" spans="2:6">
      <c r="B25" s="8" t="s">
        <v>55</v>
      </c>
      <c r="C25" s="26">
        <f>+'Cedula 2'!J13</f>
        <v>141244</v>
      </c>
      <c r="D25" s="26"/>
      <c r="E25" s="26">
        <f>D25-C25</f>
        <v>-141244</v>
      </c>
      <c r="F25" s="16"/>
    </row>
    <row r="26" spans="2:6">
      <c r="B26" s="8" t="s">
        <v>56</v>
      </c>
      <c r="C26" s="26">
        <f>+'Cedula 2'!J14</f>
        <v>230000</v>
      </c>
      <c r="D26" s="26"/>
      <c r="E26" s="26">
        <f t="shared" ref="E26:E28" si="2">D26-C26</f>
        <v>-230000</v>
      </c>
      <c r="F26" s="16"/>
    </row>
    <row r="27" spans="2:6">
      <c r="B27" s="8" t="s">
        <v>92</v>
      </c>
      <c r="C27" s="26">
        <f>+'Cedula 2'!J15</f>
        <v>53756</v>
      </c>
      <c r="D27" s="26"/>
      <c r="E27" s="26">
        <f t="shared" si="2"/>
        <v>-53756</v>
      </c>
      <c r="F27" s="16"/>
    </row>
    <row r="28" spans="2:6">
      <c r="B28" s="8" t="s">
        <v>58</v>
      </c>
      <c r="C28" s="26">
        <f>+'Cedula 2'!J16</f>
        <v>100000</v>
      </c>
      <c r="D28" s="26"/>
      <c r="E28" s="26">
        <f t="shared" si="2"/>
        <v>-100000</v>
      </c>
      <c r="F28" s="16"/>
    </row>
    <row r="29" spans="2:6">
      <c r="B29" s="8" t="s">
        <v>60</v>
      </c>
      <c r="C29" s="26">
        <f>SUM(C25:C28)</f>
        <v>525000</v>
      </c>
      <c r="D29" s="26">
        <v>425000</v>
      </c>
      <c r="E29" s="26"/>
      <c r="F29" s="16"/>
    </row>
    <row r="30" spans="2:6">
      <c r="B30" s="8"/>
      <c r="C30" s="26"/>
      <c r="D30" s="26"/>
      <c r="E30" s="26"/>
      <c r="F30" s="16"/>
    </row>
    <row r="31" spans="2:6">
      <c r="B31" s="19" t="s">
        <v>59</v>
      </c>
      <c r="C31" s="26">
        <f>C29</f>
        <v>525000</v>
      </c>
      <c r="D31" s="26">
        <f>D29</f>
        <v>425000</v>
      </c>
      <c r="E31" s="26"/>
      <c r="F31" s="16"/>
    </row>
    <row r="32" spans="2:6">
      <c r="B32" s="8"/>
      <c r="C32" s="26"/>
      <c r="D32" s="26"/>
      <c r="E32" s="26"/>
      <c r="F32" s="16"/>
    </row>
    <row r="33" spans="2:6">
      <c r="B33" s="8" t="s">
        <v>93</v>
      </c>
      <c r="C33" s="26"/>
      <c r="D33" s="26"/>
      <c r="E33" s="26">
        <f>SUM(E8:E32)</f>
        <v>518490</v>
      </c>
      <c r="F33" s="16"/>
    </row>
    <row r="34" spans="2:6">
      <c r="B34" s="8" t="s">
        <v>94</v>
      </c>
      <c r="C34" s="26"/>
      <c r="D34" s="26"/>
      <c r="E34" s="27">
        <v>0.3</v>
      </c>
      <c r="F34" s="16"/>
    </row>
    <row r="35" spans="2:6">
      <c r="B35" s="8" t="s">
        <v>95</v>
      </c>
      <c r="C35" s="8"/>
      <c r="D35" s="8"/>
      <c r="E35" s="50">
        <f>E33*E34</f>
        <v>155547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13"/>
  <sheetViews>
    <sheetView zoomScale="70" zoomScaleNormal="70" workbookViewId="0">
      <selection activeCell="K8" sqref="K8"/>
    </sheetView>
  </sheetViews>
  <sheetFormatPr baseColWidth="10" defaultColWidth="11.44140625" defaultRowHeight="22.8"/>
  <cols>
    <col min="1" max="9" width="11.44140625" style="4"/>
    <col min="10" max="10" width="47.5546875" style="4" customWidth="1"/>
    <col min="11" max="11" width="20.6640625" style="4" bestFit="1" customWidth="1"/>
    <col min="12" max="16384" width="11.44140625" style="4"/>
  </cols>
  <sheetData>
    <row r="2" spans="2:11">
      <c r="B2" s="22" t="s">
        <v>99</v>
      </c>
    </row>
    <row r="3" spans="2:11">
      <c r="B3" s="22" t="s">
        <v>100</v>
      </c>
    </row>
    <row r="6" spans="2:11">
      <c r="C6" s="4" t="s">
        <v>101</v>
      </c>
      <c r="K6" s="16">
        <v>150000</v>
      </c>
    </row>
    <row r="7" spans="2:11">
      <c r="B7" s="32" t="s">
        <v>102</v>
      </c>
      <c r="C7" s="4" t="s">
        <v>94</v>
      </c>
      <c r="K7" s="17">
        <v>0.3</v>
      </c>
    </row>
    <row r="8" spans="2:11">
      <c r="B8" s="32" t="s">
        <v>103</v>
      </c>
      <c r="C8" s="4" t="s">
        <v>104</v>
      </c>
      <c r="K8" s="33">
        <f>K6*K7</f>
        <v>45000</v>
      </c>
    </row>
    <row r="11" spans="2:11">
      <c r="B11" s="58" t="s">
        <v>135</v>
      </c>
    </row>
    <row r="12" spans="2:11">
      <c r="B12" s="58" t="s">
        <v>136</v>
      </c>
    </row>
    <row r="13" spans="2:11">
      <c r="B13" s="59" t="s">
        <v>137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1"/>
  <sheetViews>
    <sheetView zoomScale="70" zoomScaleNormal="70" workbookViewId="0">
      <selection activeCell="K9" sqref="K9"/>
    </sheetView>
  </sheetViews>
  <sheetFormatPr baseColWidth="10" defaultColWidth="11.44140625" defaultRowHeight="22.8"/>
  <cols>
    <col min="1" max="10" width="11.44140625" style="4"/>
    <col min="11" max="11" width="20.6640625" style="4" bestFit="1" customWidth="1"/>
    <col min="12" max="16384" width="11.44140625" style="4"/>
  </cols>
  <sheetData>
    <row r="2" spans="1:11">
      <c r="B2" s="22" t="s">
        <v>107</v>
      </c>
    </row>
    <row r="3" spans="1:11">
      <c r="B3" s="22" t="s">
        <v>106</v>
      </c>
    </row>
    <row r="5" spans="1:11">
      <c r="K5" s="15"/>
    </row>
    <row r="6" spans="1:11" ht="23.25" customHeight="1">
      <c r="B6" s="56" t="s">
        <v>95</v>
      </c>
      <c r="C6" s="56"/>
      <c r="D6" s="56"/>
      <c r="E6" s="56"/>
      <c r="F6" s="56"/>
      <c r="K6" s="15"/>
    </row>
    <row r="7" spans="1:11">
      <c r="B7" s="56"/>
      <c r="C7" s="56"/>
      <c r="D7" s="56"/>
      <c r="E7" s="56"/>
      <c r="F7" s="56"/>
      <c r="K7" s="36">
        <v>43320</v>
      </c>
    </row>
    <row r="8" spans="1:11">
      <c r="K8" s="15"/>
    </row>
    <row r="9" spans="1:11" ht="24" customHeight="1" thickBot="1">
      <c r="A9" s="35" t="s">
        <v>103</v>
      </c>
      <c r="B9" s="56" t="s">
        <v>105</v>
      </c>
      <c r="C9" s="56"/>
      <c r="D9" s="56"/>
      <c r="E9" s="56"/>
      <c r="F9" s="56"/>
      <c r="K9" s="34">
        <v>43320</v>
      </c>
    </row>
    <row r="10" spans="1:11" ht="23.4" thickTop="1">
      <c r="B10" s="56"/>
      <c r="C10" s="56"/>
      <c r="D10" s="56"/>
      <c r="E10" s="56"/>
      <c r="F10" s="56"/>
      <c r="K10" s="15"/>
    </row>
    <row r="11" spans="1:11">
      <c r="K11" s="15"/>
    </row>
  </sheetData>
  <mergeCells count="2">
    <mergeCell ref="B6:F7"/>
    <mergeCell ref="B9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24"/>
  <sheetViews>
    <sheetView topLeftCell="A3" zoomScale="70" zoomScaleNormal="70" workbookViewId="0">
      <selection activeCell="G19" sqref="G19"/>
    </sheetView>
  </sheetViews>
  <sheetFormatPr baseColWidth="10" defaultColWidth="11.44140625" defaultRowHeight="22.8"/>
  <cols>
    <col min="1" max="1" width="11.44140625" style="4"/>
    <col min="2" max="2" width="44" style="4" bestFit="1" customWidth="1"/>
    <col min="3" max="6" width="11.44140625" style="4"/>
    <col min="7" max="7" width="25.33203125" style="4" bestFit="1" customWidth="1"/>
    <col min="8" max="10" width="11.44140625" style="4"/>
    <col min="11" max="11" width="25.33203125" style="4" bestFit="1" customWidth="1"/>
    <col min="12" max="12" width="21.109375" style="4" bestFit="1" customWidth="1"/>
    <col min="13" max="16384" width="11.44140625" style="4"/>
  </cols>
  <sheetData>
    <row r="2" spans="2:11">
      <c r="B2" s="4" t="s">
        <v>122</v>
      </c>
    </row>
    <row r="3" spans="2:11">
      <c r="B3" s="56" t="s">
        <v>121</v>
      </c>
      <c r="C3" s="56"/>
      <c r="D3" s="56"/>
      <c r="E3" s="56"/>
      <c r="F3" s="56"/>
      <c r="G3" s="56"/>
      <c r="H3" s="56"/>
      <c r="I3" s="56"/>
      <c r="J3" s="56"/>
      <c r="K3" s="56"/>
    </row>
    <row r="4" spans="2:11">
      <c r="B4" s="56"/>
      <c r="C4" s="56"/>
      <c r="D4" s="56"/>
      <c r="E4" s="56"/>
      <c r="F4" s="56"/>
      <c r="G4" s="56"/>
      <c r="H4" s="56"/>
      <c r="I4" s="56"/>
      <c r="J4" s="56"/>
      <c r="K4" s="56"/>
    </row>
    <row r="6" spans="2:11">
      <c r="B6" s="57" t="s">
        <v>120</v>
      </c>
      <c r="C6" s="57"/>
      <c r="D6" s="57"/>
      <c r="E6" s="57"/>
      <c r="F6" s="57"/>
      <c r="G6" s="57"/>
      <c r="H6" s="57"/>
      <c r="I6" s="57"/>
      <c r="J6" s="57"/>
      <c r="K6" s="57"/>
    </row>
    <row r="7" spans="2:11">
      <c r="B7" s="57" t="s">
        <v>119</v>
      </c>
      <c r="C7" s="57"/>
      <c r="D7" s="57"/>
      <c r="E7" s="57"/>
      <c r="F7" s="57"/>
      <c r="G7" s="57"/>
      <c r="H7" s="57"/>
      <c r="I7" s="57"/>
      <c r="J7" s="57"/>
      <c r="K7" s="57"/>
    </row>
    <row r="8" spans="2:11">
      <c r="B8" s="57" t="s">
        <v>118</v>
      </c>
      <c r="C8" s="57"/>
      <c r="D8" s="57"/>
      <c r="E8" s="57"/>
      <c r="F8" s="57"/>
      <c r="G8" s="57"/>
      <c r="H8" s="57"/>
      <c r="I8" s="57"/>
      <c r="J8" s="57"/>
      <c r="K8" s="57"/>
    </row>
    <row r="11" spans="2:11">
      <c r="B11" s="4" t="s">
        <v>117</v>
      </c>
      <c r="K11" s="15">
        <f>2688000-270000</f>
        <v>2418000</v>
      </c>
    </row>
    <row r="12" spans="2:11">
      <c r="B12" s="4" t="s">
        <v>116</v>
      </c>
      <c r="G12" s="15">
        <v>1119000</v>
      </c>
    </row>
    <row r="13" spans="2:11">
      <c r="B13" s="4" t="s">
        <v>115</v>
      </c>
      <c r="G13" s="39">
        <v>675188</v>
      </c>
      <c r="K13" s="38">
        <f>+G12+G13</f>
        <v>1794188</v>
      </c>
    </row>
    <row r="14" spans="2:11">
      <c r="B14" s="4" t="s">
        <v>114</v>
      </c>
      <c r="K14" s="40">
        <f>+K11-K13</f>
        <v>623812</v>
      </c>
    </row>
    <row r="15" spans="2:11">
      <c r="B15" s="4" t="s">
        <v>113</v>
      </c>
      <c r="K15" s="39">
        <v>98000</v>
      </c>
    </row>
    <row r="16" spans="2:11">
      <c r="B16" s="4" t="s">
        <v>112</v>
      </c>
      <c r="K16" s="16">
        <f>+K14-K15</f>
        <v>525812</v>
      </c>
    </row>
    <row r="17" spans="2:12">
      <c r="B17" s="4" t="s">
        <v>111</v>
      </c>
    </row>
    <row r="18" spans="2:12">
      <c r="B18" s="4" t="s">
        <v>110</v>
      </c>
      <c r="G18" s="15">
        <v>0</v>
      </c>
    </row>
    <row r="19" spans="2:12">
      <c r="B19" s="4" t="s">
        <v>109</v>
      </c>
      <c r="G19" s="48"/>
      <c r="K19" s="38">
        <f>+G18+G19</f>
        <v>0</v>
      </c>
    </row>
    <row r="20" spans="2:12" ht="23.4" thickBot="1">
      <c r="B20" s="4" t="s">
        <v>108</v>
      </c>
      <c r="K20" s="37">
        <f>+K16-K19</f>
        <v>525812</v>
      </c>
    </row>
    <row r="21" spans="2:12" ht="23.4" thickTop="1"/>
    <row r="23" spans="2:12">
      <c r="L23" s="4">
        <v>525812</v>
      </c>
    </row>
    <row r="24" spans="2:12">
      <c r="L24" s="40">
        <f>+K20-L23</f>
        <v>0</v>
      </c>
    </row>
  </sheetData>
  <mergeCells count="4">
    <mergeCell ref="B6:K6"/>
    <mergeCell ref="B7:K7"/>
    <mergeCell ref="B8:K8"/>
    <mergeCell ref="B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33"/>
  <sheetViews>
    <sheetView zoomScale="70" zoomScaleNormal="70" workbookViewId="0">
      <selection activeCell="J15" sqref="J15"/>
    </sheetView>
  </sheetViews>
  <sheetFormatPr baseColWidth="10" defaultColWidth="11.44140625" defaultRowHeight="22.8"/>
  <cols>
    <col min="1" max="1" width="11.44140625" style="4"/>
    <col min="2" max="2" width="47.6640625" style="4" customWidth="1"/>
    <col min="3" max="3" width="11.44140625" style="4"/>
    <col min="4" max="4" width="22.5546875" style="4" bestFit="1" customWidth="1"/>
    <col min="5" max="5" width="23.44140625" style="4" bestFit="1" customWidth="1"/>
    <col min="6" max="7" width="11.44140625" style="4"/>
    <col min="8" max="8" width="46" style="4" bestFit="1" customWidth="1"/>
    <col min="9" max="9" width="11.44140625" style="4"/>
    <col min="10" max="10" width="22.5546875" style="4" bestFit="1" customWidth="1"/>
    <col min="11" max="11" width="25.33203125" style="4" bestFit="1" customWidth="1"/>
    <col min="12" max="16384" width="11.44140625" style="4"/>
  </cols>
  <sheetData>
    <row r="2" spans="2:11">
      <c r="B2" s="4" t="s">
        <v>133</v>
      </c>
    </row>
    <row r="3" spans="2:11" ht="23.25" customHeight="1">
      <c r="B3" s="56" t="s">
        <v>132</v>
      </c>
      <c r="C3" s="56"/>
      <c r="D3" s="56"/>
      <c r="E3" s="56"/>
      <c r="F3" s="56"/>
      <c r="G3" s="56"/>
      <c r="H3" s="56"/>
      <c r="I3" s="56"/>
      <c r="J3" s="56"/>
      <c r="K3" s="56"/>
    </row>
    <row r="4" spans="2:11" ht="23.25" customHeight="1">
      <c r="B4" s="56"/>
      <c r="C4" s="56"/>
      <c r="D4" s="56"/>
      <c r="E4" s="56"/>
      <c r="F4" s="56"/>
      <c r="G4" s="56"/>
      <c r="H4" s="56"/>
      <c r="I4" s="56"/>
      <c r="J4" s="56"/>
      <c r="K4" s="56"/>
    </row>
    <row r="6" spans="2:11">
      <c r="B6" s="57" t="s">
        <v>120</v>
      </c>
      <c r="C6" s="57"/>
      <c r="D6" s="57"/>
      <c r="E6" s="57"/>
      <c r="F6" s="57"/>
      <c r="G6" s="57"/>
      <c r="H6" s="57"/>
      <c r="I6" s="57"/>
      <c r="J6" s="57"/>
      <c r="K6" s="57"/>
    </row>
    <row r="7" spans="2:11">
      <c r="B7" s="57" t="s">
        <v>36</v>
      </c>
      <c r="C7" s="57"/>
      <c r="D7" s="57"/>
      <c r="E7" s="57"/>
      <c r="F7" s="57"/>
      <c r="G7" s="57"/>
      <c r="H7" s="57"/>
      <c r="I7" s="57"/>
      <c r="J7" s="57"/>
      <c r="K7" s="57"/>
    </row>
    <row r="8" spans="2:11">
      <c r="B8" s="57" t="s">
        <v>118</v>
      </c>
      <c r="C8" s="57"/>
      <c r="D8" s="57"/>
      <c r="E8" s="57"/>
      <c r="F8" s="57"/>
      <c r="G8" s="57"/>
      <c r="H8" s="57"/>
      <c r="I8" s="57"/>
      <c r="J8" s="57"/>
      <c r="K8" s="57"/>
    </row>
    <row r="10" spans="2:11">
      <c r="B10" s="57" t="s">
        <v>43</v>
      </c>
      <c r="C10" s="57"/>
      <c r="D10" s="57"/>
      <c r="E10" s="57"/>
      <c r="H10" s="57" t="s">
        <v>53</v>
      </c>
      <c r="I10" s="57"/>
      <c r="J10" s="57"/>
      <c r="K10" s="7"/>
    </row>
    <row r="12" spans="2:11">
      <c r="B12" s="4" t="s">
        <v>85</v>
      </c>
      <c r="H12" s="4" t="s">
        <v>54</v>
      </c>
    </row>
    <row r="13" spans="2:11">
      <c r="B13" s="4" t="s">
        <v>131</v>
      </c>
      <c r="D13" s="15">
        <v>243840</v>
      </c>
      <c r="H13" s="4" t="s">
        <v>55</v>
      </c>
      <c r="J13" s="15">
        <v>141244</v>
      </c>
    </row>
    <row r="14" spans="2:11">
      <c r="B14" s="4" t="s">
        <v>40</v>
      </c>
      <c r="D14" s="16">
        <v>97000</v>
      </c>
      <c r="E14" s="16"/>
      <c r="H14" s="4" t="s">
        <v>56</v>
      </c>
      <c r="J14" s="16">
        <v>230000</v>
      </c>
    </row>
    <row r="15" spans="2:11">
      <c r="B15" s="4" t="s">
        <v>130</v>
      </c>
      <c r="D15" s="39">
        <v>466000</v>
      </c>
      <c r="E15" s="16"/>
      <c r="H15" s="4" t="s">
        <v>109</v>
      </c>
      <c r="J15" s="49"/>
    </row>
    <row r="16" spans="2:11">
      <c r="B16" s="4" t="s">
        <v>129</v>
      </c>
      <c r="D16" s="16"/>
      <c r="E16" s="16">
        <f>+SUM(D13:D15)</f>
        <v>806840</v>
      </c>
      <c r="H16" s="4" t="s">
        <v>92</v>
      </c>
      <c r="J16" s="16">
        <v>53756</v>
      </c>
    </row>
    <row r="17" spans="2:11">
      <c r="H17" s="4" t="s">
        <v>128</v>
      </c>
      <c r="J17" s="39">
        <v>100000</v>
      </c>
    </row>
    <row r="18" spans="2:11">
      <c r="H18" s="4" t="s">
        <v>127</v>
      </c>
      <c r="K18" s="42">
        <f>SUM(J13:J17)</f>
        <v>525000</v>
      </c>
    </row>
    <row r="20" spans="2:11">
      <c r="B20" s="4" t="s">
        <v>48</v>
      </c>
    </row>
    <row r="21" spans="2:11">
      <c r="B21" s="4" t="s">
        <v>44</v>
      </c>
      <c r="D21" s="15">
        <v>184000</v>
      </c>
      <c r="H21" s="4" t="s">
        <v>59</v>
      </c>
      <c r="K21" s="40">
        <f>+K18</f>
        <v>525000</v>
      </c>
    </row>
    <row r="22" spans="2:11">
      <c r="B22" s="4" t="s">
        <v>45</v>
      </c>
      <c r="D22" s="39">
        <v>92650</v>
      </c>
      <c r="E22" s="16"/>
    </row>
    <row r="23" spans="2:11">
      <c r="B23" s="4" t="s">
        <v>126</v>
      </c>
      <c r="D23" s="16"/>
      <c r="E23" s="16">
        <f>+D21+D22</f>
        <v>276650</v>
      </c>
    </row>
    <row r="25" spans="2:11">
      <c r="H25" s="57" t="s">
        <v>61</v>
      </c>
      <c r="I25" s="57"/>
      <c r="J25" s="57"/>
      <c r="K25" s="7"/>
    </row>
    <row r="27" spans="2:11">
      <c r="B27" s="4" t="s">
        <v>47</v>
      </c>
      <c r="H27" s="4" t="s">
        <v>62</v>
      </c>
      <c r="J27" s="15">
        <v>200000</v>
      </c>
    </row>
    <row r="28" spans="2:11">
      <c r="B28" s="4" t="s">
        <v>91</v>
      </c>
      <c r="D28" s="15">
        <v>180000</v>
      </c>
      <c r="H28" s="4" t="s">
        <v>63</v>
      </c>
      <c r="J28" s="16">
        <v>285840</v>
      </c>
    </row>
    <row r="29" spans="2:11">
      <c r="B29" s="4" t="s">
        <v>50</v>
      </c>
      <c r="D29" s="39">
        <v>180000</v>
      </c>
      <c r="E29" s="16"/>
      <c r="H29" s="4" t="s">
        <v>125</v>
      </c>
      <c r="J29" s="16">
        <v>525812</v>
      </c>
    </row>
    <row r="30" spans="2:11">
      <c r="B30" s="4" t="s">
        <v>124</v>
      </c>
      <c r="D30" s="16"/>
      <c r="E30" s="16">
        <f>+D28+D29</f>
        <v>360000</v>
      </c>
      <c r="H30" s="4" t="s">
        <v>65</v>
      </c>
      <c r="J30" s="41">
        <v>-93162</v>
      </c>
    </row>
    <row r="31" spans="2:11">
      <c r="D31" s="16"/>
      <c r="E31" s="16"/>
      <c r="H31" s="4" t="s">
        <v>123</v>
      </c>
      <c r="K31" s="36">
        <f>SUM(J27:J30)</f>
        <v>918490</v>
      </c>
    </row>
    <row r="33" spans="2:11">
      <c r="B33" s="4" t="s">
        <v>52</v>
      </c>
      <c r="E33" s="33">
        <f>+E30+E23+E16</f>
        <v>1443490</v>
      </c>
      <c r="H33" s="4" t="s">
        <v>67</v>
      </c>
      <c r="K33" s="40">
        <f>+K21+K31</f>
        <v>1443490</v>
      </c>
    </row>
  </sheetData>
  <mergeCells count="7">
    <mergeCell ref="H10:J10"/>
    <mergeCell ref="H25:J25"/>
    <mergeCell ref="B3:K4"/>
    <mergeCell ref="B6:K6"/>
    <mergeCell ref="B7:K7"/>
    <mergeCell ref="B8:K8"/>
    <mergeCell ref="B10:E10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Cedula 1</vt:lpstr>
      <vt:lpstr>Cedula 2</vt:lpstr>
      <vt:lpstr>Cedula 3</vt:lpstr>
      <vt:lpstr>Cedula 5</vt:lpstr>
      <vt:lpstr>Cedula 6</vt:lpstr>
      <vt:lpstr>Cédula 7</vt:lpstr>
      <vt:lpstr>Cédula 8</vt:lpstr>
      <vt:lpstr>Cédula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Auditoria</dc:creator>
  <cp:lastModifiedBy>Ernesto Alvarez Díaz</cp:lastModifiedBy>
  <dcterms:created xsi:type="dcterms:W3CDTF">2021-09-22T17:29:25Z</dcterms:created>
  <dcterms:modified xsi:type="dcterms:W3CDTF">2021-09-23T15:18:11Z</dcterms:modified>
</cp:coreProperties>
</file>