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-user\Desktop\Curso Costos Online Oct 2020\"/>
    </mc:Choice>
  </mc:AlternateContent>
  <bookViews>
    <workbookView xWindow="0" yWindow="0" windowWidth="20490" windowHeight="7755"/>
  </bookViews>
  <sheets>
    <sheet name="Politicas" sheetId="1" r:id="rId1"/>
    <sheet name="Ppto Ventas" sheetId="2" r:id="rId2"/>
    <sheet name="Ppto Produc" sheetId="3" r:id="rId3"/>
    <sheet name="Req MP" sheetId="4" r:id="rId4"/>
    <sheet name="Req MOD" sheetId="5" r:id="rId5"/>
    <sheet name="Req CIF" sheetId="6" r:id="rId6"/>
    <sheet name="Costo de Prod Unitario" sheetId="7" r:id="rId7"/>
    <sheet name="Edo Costo Producc y Venta" sheetId="8" r:id="rId8"/>
    <sheet name="Presupuestos de Gastos" sheetId="9" r:id="rId9"/>
    <sheet name="Edo de Resultados" sheetId="10" r:id="rId10"/>
  </sheets>
  <calcPr calcId="152511"/>
</workbook>
</file>

<file path=xl/calcChain.xml><?xml version="1.0" encoding="utf-8"?>
<calcChain xmlns="http://schemas.openxmlformats.org/spreadsheetml/2006/main">
  <c r="B8" i="10" l="1"/>
  <c r="F31" i="6"/>
  <c r="F30" i="6"/>
  <c r="F29" i="6"/>
  <c r="F28" i="6"/>
  <c r="F27" i="6"/>
  <c r="F26" i="6"/>
  <c r="F25" i="6"/>
  <c r="F24" i="6"/>
  <c r="M14" i="3"/>
  <c r="M13" i="3" s="1"/>
  <c r="M15" i="3" s="1"/>
  <c r="I14" i="3"/>
  <c r="I13" i="3" s="1"/>
  <c r="I15" i="3" s="1"/>
  <c r="E14" i="3"/>
  <c r="E13" i="3" s="1"/>
  <c r="E15" i="3" s="1"/>
  <c r="M5" i="3"/>
  <c r="N8" i="3" s="1"/>
  <c r="I5" i="3"/>
  <c r="J8" i="3" s="1"/>
  <c r="E5" i="3"/>
  <c r="F8" i="3" s="1"/>
  <c r="J10" i="2"/>
  <c r="F10" i="2"/>
  <c r="B10" i="2"/>
  <c r="M6" i="2"/>
  <c r="N14" i="3" s="1"/>
  <c r="N15" i="3" s="1"/>
  <c r="L6" i="2"/>
  <c r="L10" i="2" s="1"/>
  <c r="K6" i="2"/>
  <c r="L14" i="3" s="1"/>
  <c r="L13" i="3" s="1"/>
  <c r="J6" i="2"/>
  <c r="K14" i="3" s="1"/>
  <c r="K13" i="3" s="1"/>
  <c r="I6" i="2"/>
  <c r="J14" i="3" s="1"/>
  <c r="J13" i="3" s="1"/>
  <c r="H6" i="2"/>
  <c r="H10" i="2" s="1"/>
  <c r="G6" i="2"/>
  <c r="H14" i="3" s="1"/>
  <c r="H13" i="3" s="1"/>
  <c r="F6" i="2"/>
  <c r="G14" i="3" s="1"/>
  <c r="G13" i="3" s="1"/>
  <c r="E6" i="2"/>
  <c r="F14" i="3" s="1"/>
  <c r="F13" i="3" s="1"/>
  <c r="D6" i="2"/>
  <c r="D10" i="2" s="1"/>
  <c r="C6" i="2"/>
  <c r="D14" i="3" s="1"/>
  <c r="D13" i="3" s="1"/>
  <c r="B6" i="2"/>
  <c r="C14" i="3" s="1"/>
  <c r="M5" i="2"/>
  <c r="M9" i="2" s="1"/>
  <c r="L5" i="2"/>
  <c r="M6" i="3" s="1"/>
  <c r="K5" i="2"/>
  <c r="L6" i="3" s="1"/>
  <c r="L5" i="3" s="1"/>
  <c r="J5" i="2"/>
  <c r="K6" i="3" s="1"/>
  <c r="K5" i="3" s="1"/>
  <c r="I5" i="2"/>
  <c r="I9" i="2" s="1"/>
  <c r="H5" i="2"/>
  <c r="I6" i="3" s="1"/>
  <c r="G5" i="2"/>
  <c r="H6" i="3" s="1"/>
  <c r="H5" i="3" s="1"/>
  <c r="F5" i="2"/>
  <c r="G6" i="3" s="1"/>
  <c r="G5" i="3" s="1"/>
  <c r="E5" i="2"/>
  <c r="E9" i="2" s="1"/>
  <c r="D5" i="2"/>
  <c r="E6" i="3" s="1"/>
  <c r="C5" i="2"/>
  <c r="D6" i="3" s="1"/>
  <c r="D5" i="3" s="1"/>
  <c r="B5" i="2"/>
  <c r="C6" i="3" s="1"/>
  <c r="N4" i="2"/>
  <c r="C39" i="1"/>
  <c r="E23" i="1"/>
  <c r="E22" i="1"/>
  <c r="E24" i="1" s="1"/>
  <c r="B5" i="10" s="1"/>
  <c r="D7" i="3" l="1"/>
  <c r="E8" i="3"/>
  <c r="H7" i="3"/>
  <c r="I8" i="3"/>
  <c r="L7" i="3"/>
  <c r="L9" i="3" s="1"/>
  <c r="M8" i="3"/>
  <c r="E16" i="3"/>
  <c r="D15" i="3"/>
  <c r="G16" i="3"/>
  <c r="F15" i="3"/>
  <c r="F17" i="3" s="1"/>
  <c r="I16" i="3"/>
  <c r="H15" i="3"/>
  <c r="K16" i="3"/>
  <c r="J15" i="3"/>
  <c r="M16" i="3"/>
  <c r="L15" i="3"/>
  <c r="H8" i="3"/>
  <c r="G7" i="3"/>
  <c r="L8" i="3"/>
  <c r="K7" i="3"/>
  <c r="C13" i="3"/>
  <c r="O14" i="3"/>
  <c r="O15" i="3" s="1"/>
  <c r="O17" i="3" s="1"/>
  <c r="G15" i="3"/>
  <c r="G17" i="3" s="1"/>
  <c r="H16" i="3"/>
  <c r="K15" i="3"/>
  <c r="K17" i="3" s="1"/>
  <c r="L16" i="3"/>
  <c r="C9" i="2"/>
  <c r="C11" i="2" s="1"/>
  <c r="G9" i="2"/>
  <c r="K9" i="2"/>
  <c r="K11" i="2" s="1"/>
  <c r="F6" i="3"/>
  <c r="F5" i="3" s="1"/>
  <c r="J6" i="3"/>
  <c r="J5" i="3" s="1"/>
  <c r="N6" i="3"/>
  <c r="N7" i="3" s="1"/>
  <c r="N9" i="3" s="1"/>
  <c r="E7" i="3"/>
  <c r="E9" i="3" s="1"/>
  <c r="I7" i="3"/>
  <c r="M7" i="3"/>
  <c r="M9" i="3" s="1"/>
  <c r="E17" i="3"/>
  <c r="I17" i="3"/>
  <c r="M17" i="3"/>
  <c r="O6" i="3"/>
  <c r="O7" i="3" s="1"/>
  <c r="O9" i="3" s="1"/>
  <c r="N6" i="2"/>
  <c r="C5" i="3"/>
  <c r="F16" i="3"/>
  <c r="J16" i="3"/>
  <c r="N16" i="3"/>
  <c r="N17" i="3" s="1"/>
  <c r="N5" i="2"/>
  <c r="B9" i="2"/>
  <c r="D9" i="2"/>
  <c r="D11" i="2" s="1"/>
  <c r="F9" i="2"/>
  <c r="F11" i="2" s="1"/>
  <c r="H9" i="2"/>
  <c r="H11" i="2" s="1"/>
  <c r="J9" i="2"/>
  <c r="J11" i="2" s="1"/>
  <c r="L9" i="2"/>
  <c r="L11" i="2" s="1"/>
  <c r="C10" i="2"/>
  <c r="N10" i="2" s="1"/>
  <c r="E10" i="2"/>
  <c r="E11" i="2" s="1"/>
  <c r="G10" i="2"/>
  <c r="I10" i="2"/>
  <c r="I11" i="2" s="1"/>
  <c r="K10" i="2"/>
  <c r="M10" i="2"/>
  <c r="M11" i="2" s="1"/>
  <c r="F32" i="6"/>
  <c r="N5" i="7" l="1"/>
  <c r="N5" i="5"/>
  <c r="N5" i="6"/>
  <c r="N5" i="4"/>
  <c r="D8" i="3"/>
  <c r="C7" i="3"/>
  <c r="C9" i="3" s="1"/>
  <c r="I5" i="7"/>
  <c r="I5" i="6"/>
  <c r="I5" i="4"/>
  <c r="I5" i="5"/>
  <c r="M4" i="7"/>
  <c r="M4" i="6"/>
  <c r="M4" i="5"/>
  <c r="M4" i="4"/>
  <c r="E4" i="7"/>
  <c r="E4" i="6"/>
  <c r="E4" i="5"/>
  <c r="E4" i="4"/>
  <c r="J7" i="3"/>
  <c r="J9" i="3" s="1"/>
  <c r="K8" i="3"/>
  <c r="K9" i="3"/>
  <c r="L17" i="3"/>
  <c r="J17" i="3"/>
  <c r="H17" i="3"/>
  <c r="F5" i="7"/>
  <c r="F5" i="5"/>
  <c r="F5" i="6"/>
  <c r="F5" i="4"/>
  <c r="L4" i="7"/>
  <c r="L4" i="6"/>
  <c r="L4" i="4"/>
  <c r="L4" i="5"/>
  <c r="D9" i="3"/>
  <c r="B12" i="8"/>
  <c r="I28" i="6"/>
  <c r="B11" i="2"/>
  <c r="N9" i="2"/>
  <c r="M5" i="7"/>
  <c r="M5" i="6"/>
  <c r="M5" i="4"/>
  <c r="M5" i="5"/>
  <c r="E5" i="7"/>
  <c r="E5" i="6"/>
  <c r="E5" i="4"/>
  <c r="E5" i="5"/>
  <c r="I9" i="3"/>
  <c r="N4" i="7"/>
  <c r="N4" i="6"/>
  <c r="N4" i="4"/>
  <c r="N4" i="5"/>
  <c r="F7" i="3"/>
  <c r="F9" i="3" s="1"/>
  <c r="G8" i="3"/>
  <c r="G9" i="3" s="1"/>
  <c r="G11" i="2"/>
  <c r="K5" i="7"/>
  <c r="K5" i="6"/>
  <c r="K5" i="4"/>
  <c r="K5" i="5"/>
  <c r="G5" i="7"/>
  <c r="G5" i="6"/>
  <c r="G5" i="4"/>
  <c r="G5" i="5"/>
  <c r="C15" i="3"/>
  <c r="C17" i="3" s="1"/>
  <c r="D16" i="3"/>
  <c r="D17" i="3" s="1"/>
  <c r="H9" i="3"/>
  <c r="D5" i="7" l="1"/>
  <c r="D5" i="6"/>
  <c r="D5" i="5"/>
  <c r="D5" i="4"/>
  <c r="G4" i="5"/>
  <c r="G4" i="7"/>
  <c r="G4" i="6"/>
  <c r="G4" i="4"/>
  <c r="G8" i="5"/>
  <c r="G16" i="7" s="1"/>
  <c r="G14" i="5"/>
  <c r="G8" i="6"/>
  <c r="G16" i="6" s="1"/>
  <c r="G12" i="6"/>
  <c r="K14" i="5"/>
  <c r="K8" i="5"/>
  <c r="K8" i="6"/>
  <c r="K16" i="6" s="1"/>
  <c r="K12" i="6"/>
  <c r="F4" i="7"/>
  <c r="F4" i="6"/>
  <c r="F4" i="4"/>
  <c r="F4" i="5"/>
  <c r="N13" i="4"/>
  <c r="N7" i="4"/>
  <c r="E14" i="5"/>
  <c r="E8" i="5"/>
  <c r="E8" i="6"/>
  <c r="E16" i="6" s="1"/>
  <c r="E12" i="6"/>
  <c r="M14" i="5"/>
  <c r="M8" i="5"/>
  <c r="M8" i="6"/>
  <c r="M16" i="6" s="1"/>
  <c r="M12" i="6"/>
  <c r="D4" i="7"/>
  <c r="D4" i="6"/>
  <c r="D4" i="4"/>
  <c r="D4" i="5"/>
  <c r="L13" i="4"/>
  <c r="L7" i="4"/>
  <c r="F14" i="4"/>
  <c r="F8" i="4"/>
  <c r="F15" i="7" s="1"/>
  <c r="F14" i="5"/>
  <c r="F8" i="5"/>
  <c r="F16" i="7" s="1"/>
  <c r="H5" i="7"/>
  <c r="H5" i="6"/>
  <c r="H5" i="5"/>
  <c r="H5" i="4"/>
  <c r="L5" i="7"/>
  <c r="L5" i="6"/>
  <c r="L5" i="5"/>
  <c r="L5" i="4"/>
  <c r="K4" i="7"/>
  <c r="K4" i="5"/>
  <c r="K4" i="6"/>
  <c r="K4" i="4"/>
  <c r="J4" i="7"/>
  <c r="J4" i="6"/>
  <c r="J4" i="4"/>
  <c r="J4" i="5"/>
  <c r="E13" i="5"/>
  <c r="E7" i="5"/>
  <c r="M13" i="5"/>
  <c r="M7" i="5"/>
  <c r="I14" i="4"/>
  <c r="I8" i="4"/>
  <c r="I15" i="7" s="1"/>
  <c r="N12" i="6"/>
  <c r="N8" i="6"/>
  <c r="N16" i="6" s="1"/>
  <c r="H4" i="7"/>
  <c r="H4" i="6"/>
  <c r="H4" i="4"/>
  <c r="H4" i="5"/>
  <c r="C5" i="7"/>
  <c r="C5" i="6"/>
  <c r="C5" i="4"/>
  <c r="C5" i="5"/>
  <c r="G14" i="4"/>
  <c r="G8" i="4"/>
  <c r="G15" i="7" s="1"/>
  <c r="K14" i="4"/>
  <c r="K8" i="4"/>
  <c r="K15" i="7" s="1"/>
  <c r="N13" i="5"/>
  <c r="N7" i="5"/>
  <c r="N7" i="6"/>
  <c r="N11" i="6"/>
  <c r="N13" i="6" s="1"/>
  <c r="I4" i="7"/>
  <c r="I4" i="6"/>
  <c r="I4" i="5"/>
  <c r="I4" i="4"/>
  <c r="E14" i="4"/>
  <c r="E8" i="4"/>
  <c r="E15" i="7" s="1"/>
  <c r="M14" i="4"/>
  <c r="M8" i="4"/>
  <c r="M15" i="7" s="1"/>
  <c r="N11" i="2"/>
  <c r="L7" i="5"/>
  <c r="L13" i="5"/>
  <c r="L7" i="6"/>
  <c r="L11" i="6"/>
  <c r="F12" i="6"/>
  <c r="F8" i="6"/>
  <c r="J5" i="5"/>
  <c r="J5" i="7"/>
  <c r="J5" i="6"/>
  <c r="J5" i="4"/>
  <c r="E13" i="4"/>
  <c r="E15" i="4" s="1"/>
  <c r="E17" i="4" s="1"/>
  <c r="E7" i="4"/>
  <c r="E11" i="6"/>
  <c r="E13" i="6" s="1"/>
  <c r="E7" i="6"/>
  <c r="M13" i="4"/>
  <c r="M15" i="4" s="1"/>
  <c r="M17" i="4" s="1"/>
  <c r="M7" i="4"/>
  <c r="M11" i="6"/>
  <c r="M13" i="6" s="1"/>
  <c r="M7" i="6"/>
  <c r="I14" i="5"/>
  <c r="I8" i="5"/>
  <c r="I8" i="6"/>
  <c r="I16" i="6" s="1"/>
  <c r="I12" i="6"/>
  <c r="C4" i="5"/>
  <c r="C4" i="7"/>
  <c r="C4" i="6"/>
  <c r="C4" i="4"/>
  <c r="N14" i="4"/>
  <c r="N8" i="4"/>
  <c r="N14" i="5"/>
  <c r="N8" i="5"/>
  <c r="C11" i="6" l="1"/>
  <c r="C7" i="6"/>
  <c r="O4" i="6"/>
  <c r="C13" i="5"/>
  <c r="C7" i="5"/>
  <c r="O4" i="5"/>
  <c r="J12" i="6"/>
  <c r="J8" i="6"/>
  <c r="J16" i="6" s="1"/>
  <c r="J14" i="5"/>
  <c r="J8" i="5"/>
  <c r="J16" i="7" s="1"/>
  <c r="L15" i="6"/>
  <c r="L9" i="7"/>
  <c r="L9" i="5"/>
  <c r="L11" i="5" s="1"/>
  <c r="I13" i="4"/>
  <c r="I15" i="4" s="1"/>
  <c r="I17" i="4" s="1"/>
  <c r="I7" i="4"/>
  <c r="I11" i="6"/>
  <c r="I13" i="6" s="1"/>
  <c r="I7" i="6"/>
  <c r="N9" i="7"/>
  <c r="N9" i="5"/>
  <c r="N11" i="5" s="1"/>
  <c r="N19" i="5" s="1"/>
  <c r="C14" i="5"/>
  <c r="C8" i="5"/>
  <c r="O5" i="5"/>
  <c r="C8" i="6"/>
  <c r="O5" i="6"/>
  <c r="C12" i="6"/>
  <c r="H13" i="5"/>
  <c r="H7" i="5"/>
  <c r="H7" i="6"/>
  <c r="H11" i="6"/>
  <c r="H13" i="6" s="1"/>
  <c r="M9" i="7"/>
  <c r="M9" i="5"/>
  <c r="M11" i="5" s="1"/>
  <c r="E9" i="7"/>
  <c r="E9" i="5"/>
  <c r="E11" i="5" s="1"/>
  <c r="E19" i="5" s="1"/>
  <c r="J13" i="5"/>
  <c r="J15" i="5" s="1"/>
  <c r="J17" i="5" s="1"/>
  <c r="J7" i="5"/>
  <c r="J7" i="6"/>
  <c r="J11" i="6"/>
  <c r="J13" i="6" s="1"/>
  <c r="K13" i="4"/>
  <c r="K15" i="4" s="1"/>
  <c r="K17" i="4" s="1"/>
  <c r="K7" i="4"/>
  <c r="K13" i="5"/>
  <c r="K15" i="5" s="1"/>
  <c r="K17" i="5" s="1"/>
  <c r="K7" i="5"/>
  <c r="L14" i="4"/>
  <c r="L8" i="4"/>
  <c r="L15" i="7" s="1"/>
  <c r="L12" i="6"/>
  <c r="L8" i="6"/>
  <c r="L16" i="6" s="1"/>
  <c r="H14" i="4"/>
  <c r="H8" i="4"/>
  <c r="H15" i="7" s="1"/>
  <c r="H12" i="6"/>
  <c r="H8" i="6"/>
  <c r="H16" i="6" s="1"/>
  <c r="L8" i="7"/>
  <c r="D7" i="5"/>
  <c r="D13" i="5"/>
  <c r="D7" i="6"/>
  <c r="D11" i="6"/>
  <c r="N15" i="4"/>
  <c r="N17" i="4" s="1"/>
  <c r="F13" i="4"/>
  <c r="F15" i="4" s="1"/>
  <c r="F17" i="4" s="1"/>
  <c r="F7" i="4"/>
  <c r="G11" i="6"/>
  <c r="G13" i="6" s="1"/>
  <c r="G7" i="6"/>
  <c r="G13" i="5"/>
  <c r="G15" i="5" s="1"/>
  <c r="G17" i="5" s="1"/>
  <c r="G7" i="5"/>
  <c r="D14" i="5"/>
  <c r="D8" i="5"/>
  <c r="D16" i="7" s="1"/>
  <c r="N16" i="7"/>
  <c r="N15" i="7"/>
  <c r="C13" i="4"/>
  <c r="C7" i="4"/>
  <c r="O4" i="4"/>
  <c r="O4" i="7"/>
  <c r="I16" i="7"/>
  <c r="M15" i="6"/>
  <c r="M9" i="6"/>
  <c r="M8" i="7"/>
  <c r="M9" i="4"/>
  <c r="M11" i="4" s="1"/>
  <c r="M19" i="4" s="1"/>
  <c r="E15" i="6"/>
  <c r="E9" i="6"/>
  <c r="E8" i="7"/>
  <c r="E9" i="4"/>
  <c r="E11" i="4" s="1"/>
  <c r="E19" i="4" s="1"/>
  <c r="J14" i="4"/>
  <c r="J8" i="4"/>
  <c r="F16" i="6"/>
  <c r="L13" i="6"/>
  <c r="I13" i="5"/>
  <c r="I15" i="5" s="1"/>
  <c r="I17" i="5" s="1"/>
  <c r="I7" i="5"/>
  <c r="N15" i="6"/>
  <c r="N9" i="6"/>
  <c r="N15" i="5"/>
  <c r="N17" i="5" s="1"/>
  <c r="C14" i="4"/>
  <c r="C8" i="4"/>
  <c r="O5" i="4"/>
  <c r="O5" i="7"/>
  <c r="H13" i="4"/>
  <c r="H15" i="4" s="1"/>
  <c r="H17" i="4" s="1"/>
  <c r="H7" i="4"/>
  <c r="M15" i="5"/>
  <c r="M17" i="5" s="1"/>
  <c r="E15" i="5"/>
  <c r="E17" i="5" s="1"/>
  <c r="J13" i="4"/>
  <c r="J15" i="4" s="1"/>
  <c r="J17" i="4" s="1"/>
  <c r="J7" i="4"/>
  <c r="K11" i="6"/>
  <c r="K13" i="6" s="1"/>
  <c r="K7" i="6"/>
  <c r="L14" i="5"/>
  <c r="L15" i="5" s="1"/>
  <c r="L17" i="5" s="1"/>
  <c r="L8" i="5"/>
  <c r="H14" i="5"/>
  <c r="H8" i="5"/>
  <c r="L15" i="4"/>
  <c r="L17" i="4" s="1"/>
  <c r="D13" i="4"/>
  <c r="D7" i="4"/>
  <c r="M16" i="7"/>
  <c r="E16" i="7"/>
  <c r="N8" i="7"/>
  <c r="N9" i="4"/>
  <c r="N11" i="4" s="1"/>
  <c r="N19" i="4" s="1"/>
  <c r="F13" i="5"/>
  <c r="F15" i="5" s="1"/>
  <c r="F17" i="5" s="1"/>
  <c r="F7" i="5"/>
  <c r="F7" i="6"/>
  <c r="F11" i="6"/>
  <c r="F13" i="6" s="1"/>
  <c r="K16" i="7"/>
  <c r="G13" i="4"/>
  <c r="G15" i="4" s="1"/>
  <c r="G17" i="4" s="1"/>
  <c r="G7" i="4"/>
  <c r="D14" i="4"/>
  <c r="D8" i="4"/>
  <c r="D12" i="6"/>
  <c r="D8" i="6"/>
  <c r="F9" i="7" l="1"/>
  <c r="F9" i="5"/>
  <c r="F11" i="5" s="1"/>
  <c r="F19" i="5" s="1"/>
  <c r="D8" i="7"/>
  <c r="D9" i="4"/>
  <c r="D11" i="4" s="1"/>
  <c r="O14" i="4"/>
  <c r="I9" i="7"/>
  <c r="I9" i="5"/>
  <c r="I11" i="5" s="1"/>
  <c r="I19" i="5" s="1"/>
  <c r="C8" i="7"/>
  <c r="O7" i="4"/>
  <c r="C9" i="4"/>
  <c r="C11" i="4" s="1"/>
  <c r="G9" i="5"/>
  <c r="G11" i="5" s="1"/>
  <c r="G19" i="5" s="1"/>
  <c r="G9" i="7"/>
  <c r="G15" i="6"/>
  <c r="G9" i="6"/>
  <c r="F8" i="7"/>
  <c r="F9" i="4"/>
  <c r="F11" i="4" s="1"/>
  <c r="F19" i="4" s="1"/>
  <c r="D15" i="6"/>
  <c r="D9" i="6"/>
  <c r="D9" i="7"/>
  <c r="D9" i="5"/>
  <c r="D11" i="5" s="1"/>
  <c r="K9" i="7"/>
  <c r="K9" i="5"/>
  <c r="K11" i="5" s="1"/>
  <c r="K19" i="5" s="1"/>
  <c r="K8" i="7"/>
  <c r="K9" i="4"/>
  <c r="K11" i="4" s="1"/>
  <c r="K19" i="4" s="1"/>
  <c r="J9" i="7"/>
  <c r="J9" i="5"/>
  <c r="J11" i="5" s="1"/>
  <c r="J19" i="5" s="1"/>
  <c r="M19" i="5"/>
  <c r="H9" i="7"/>
  <c r="H9" i="5"/>
  <c r="H11" i="5" s="1"/>
  <c r="O12" i="6"/>
  <c r="C16" i="6"/>
  <c r="O8" i="6"/>
  <c r="O16" i="6" s="1"/>
  <c r="I25" i="6" s="1"/>
  <c r="C16" i="7"/>
  <c r="O8" i="5"/>
  <c r="I15" i="6"/>
  <c r="I9" i="6"/>
  <c r="I8" i="7"/>
  <c r="I9" i="4"/>
  <c r="I11" i="4" s="1"/>
  <c r="I19" i="4" s="1"/>
  <c r="L19" i="5"/>
  <c r="L9" i="6"/>
  <c r="C9" i="7"/>
  <c r="O9" i="7" s="1"/>
  <c r="C9" i="5"/>
  <c r="C11" i="5" s="1"/>
  <c r="O7" i="5"/>
  <c r="O9" i="5" s="1"/>
  <c r="O11" i="5" s="1"/>
  <c r="C13" i="6"/>
  <c r="O11" i="6"/>
  <c r="O13" i="6" s="1"/>
  <c r="D16" i="6"/>
  <c r="D15" i="7"/>
  <c r="G8" i="7"/>
  <c r="G9" i="4"/>
  <c r="G11" i="4" s="1"/>
  <c r="G19" i="4" s="1"/>
  <c r="F15" i="6"/>
  <c r="F9" i="6"/>
  <c r="D15" i="4"/>
  <c r="D17" i="4" s="1"/>
  <c r="H16" i="7"/>
  <c r="L16" i="7"/>
  <c r="K15" i="6"/>
  <c r="K9" i="6"/>
  <c r="J8" i="7"/>
  <c r="J9" i="4"/>
  <c r="J11" i="4" s="1"/>
  <c r="J19" i="4" s="1"/>
  <c r="H8" i="7"/>
  <c r="H9" i="4"/>
  <c r="H11" i="4" s="1"/>
  <c r="H19" i="4" s="1"/>
  <c r="C15" i="7"/>
  <c r="O8" i="4"/>
  <c r="J15" i="7"/>
  <c r="O13" i="4"/>
  <c r="C15" i="4"/>
  <c r="C17" i="4" s="1"/>
  <c r="D13" i="6"/>
  <c r="D15" i="5"/>
  <c r="D17" i="5" s="1"/>
  <c r="L9" i="4"/>
  <c r="L11" i="4" s="1"/>
  <c r="L19" i="4" s="1"/>
  <c r="J15" i="6"/>
  <c r="J9" i="6"/>
  <c r="H15" i="6"/>
  <c r="H9" i="6"/>
  <c r="H15" i="5"/>
  <c r="H17" i="5" s="1"/>
  <c r="O14" i="5"/>
  <c r="C15" i="5"/>
  <c r="C17" i="5" s="1"/>
  <c r="O13" i="5"/>
  <c r="O15" i="5" s="1"/>
  <c r="O17" i="5" s="1"/>
  <c r="O7" i="6"/>
  <c r="C15" i="6"/>
  <c r="C9" i="6"/>
  <c r="O19" i="5" l="1"/>
  <c r="B11" i="8" s="1"/>
  <c r="C19" i="4"/>
  <c r="O8" i="7"/>
  <c r="O15" i="6"/>
  <c r="I24" i="6" s="1"/>
  <c r="I26" i="6" s="1"/>
  <c r="I29" i="6" s="1"/>
  <c r="I30" i="6" s="1"/>
  <c r="O9" i="6"/>
  <c r="O15" i="4"/>
  <c r="O17" i="4" s="1"/>
  <c r="O15" i="7"/>
  <c r="F19" i="6"/>
  <c r="D20" i="6"/>
  <c r="D17" i="7" s="1"/>
  <c r="D18" i="7" s="1"/>
  <c r="D19" i="7" s="1"/>
  <c r="C19" i="5"/>
  <c r="O16" i="7"/>
  <c r="R9" i="7" s="1"/>
  <c r="H19" i="5"/>
  <c r="D19" i="5"/>
  <c r="O9" i="4"/>
  <c r="O11" i="4" s="1"/>
  <c r="D19" i="4"/>
  <c r="F10" i="7" l="1"/>
  <c r="F11" i="7" s="1"/>
  <c r="F12" i="7" s="1"/>
  <c r="N20" i="6"/>
  <c r="N17" i="7" s="1"/>
  <c r="N18" i="7" s="1"/>
  <c r="N19" i="7" s="1"/>
  <c r="E20" i="6"/>
  <c r="E17" i="7" s="1"/>
  <c r="E18" i="7" s="1"/>
  <c r="E19" i="7" s="1"/>
  <c r="K20" i="6"/>
  <c r="K17" i="7" s="1"/>
  <c r="K18" i="7" s="1"/>
  <c r="K19" i="7" s="1"/>
  <c r="I20" i="6"/>
  <c r="I17" i="7" s="1"/>
  <c r="I18" i="7" s="1"/>
  <c r="I19" i="7" s="1"/>
  <c r="M20" i="6"/>
  <c r="M17" i="7" s="1"/>
  <c r="M18" i="7" s="1"/>
  <c r="M19" i="7" s="1"/>
  <c r="G20" i="6"/>
  <c r="G17" i="7" s="1"/>
  <c r="G18" i="7" s="1"/>
  <c r="G19" i="7" s="1"/>
  <c r="F20" i="6"/>
  <c r="F17" i="7" s="1"/>
  <c r="F18" i="7" s="1"/>
  <c r="F19" i="7" s="1"/>
  <c r="E19" i="6"/>
  <c r="M19" i="6"/>
  <c r="H20" i="6"/>
  <c r="H17" i="7" s="1"/>
  <c r="H18" i="7" s="1"/>
  <c r="H19" i="7" s="1"/>
  <c r="L20" i="6"/>
  <c r="L17" i="7" s="1"/>
  <c r="L18" i="7" s="1"/>
  <c r="L19" i="7" s="1"/>
  <c r="J20" i="6"/>
  <c r="J17" i="7" s="1"/>
  <c r="J18" i="7" s="1"/>
  <c r="J19" i="7" s="1"/>
  <c r="N19" i="6"/>
  <c r="L19" i="6"/>
  <c r="J19" i="6"/>
  <c r="C19" i="6"/>
  <c r="O19" i="4"/>
  <c r="B7" i="8" s="1"/>
  <c r="B8" i="8" s="1"/>
  <c r="B10" i="8" s="1"/>
  <c r="B13" i="8" s="1"/>
  <c r="B15" i="8" s="1"/>
  <c r="B17" i="8" s="1"/>
  <c r="B19" i="8" s="1"/>
  <c r="B21" i="8" s="1"/>
  <c r="B6" i="10" s="1"/>
  <c r="B7" i="10" s="1"/>
  <c r="B9" i="10" s="1"/>
  <c r="B12" i="10" s="1"/>
  <c r="C20" i="6"/>
  <c r="I19" i="6"/>
  <c r="K19" i="6"/>
  <c r="R8" i="7"/>
  <c r="G19" i="6"/>
  <c r="D19" i="6"/>
  <c r="H19" i="6"/>
  <c r="H10" i="7" l="1"/>
  <c r="H11" i="7" s="1"/>
  <c r="H12" i="7" s="1"/>
  <c r="H21" i="6"/>
  <c r="G10" i="7"/>
  <c r="G11" i="7" s="1"/>
  <c r="G12" i="7" s="1"/>
  <c r="G21" i="6"/>
  <c r="I21" i="6"/>
  <c r="I10" i="7"/>
  <c r="I11" i="7" s="1"/>
  <c r="I12" i="7" s="1"/>
  <c r="J10" i="7"/>
  <c r="J11" i="7" s="1"/>
  <c r="J12" i="7" s="1"/>
  <c r="J21" i="6"/>
  <c r="N10" i="7"/>
  <c r="N11" i="7" s="1"/>
  <c r="N12" i="7" s="1"/>
  <c r="N21" i="6"/>
  <c r="M10" i="7"/>
  <c r="M11" i="7" s="1"/>
  <c r="M12" i="7" s="1"/>
  <c r="M21" i="6"/>
  <c r="F21" i="6"/>
  <c r="D10" i="7"/>
  <c r="D11" i="7" s="1"/>
  <c r="D12" i="7" s="1"/>
  <c r="D21" i="6"/>
  <c r="K10" i="7"/>
  <c r="K11" i="7" s="1"/>
  <c r="K12" i="7" s="1"/>
  <c r="K21" i="6"/>
  <c r="O20" i="6"/>
  <c r="C17" i="7"/>
  <c r="C10" i="7"/>
  <c r="O19" i="6"/>
  <c r="C21" i="6"/>
  <c r="L10" i="7"/>
  <c r="L11" i="7" s="1"/>
  <c r="L12" i="7" s="1"/>
  <c r="L21" i="6"/>
  <c r="E10" i="7"/>
  <c r="E11" i="7" s="1"/>
  <c r="E12" i="7" s="1"/>
  <c r="E21" i="6"/>
  <c r="O21" i="6" l="1"/>
  <c r="O10" i="7"/>
  <c r="C11" i="7"/>
  <c r="C12" i="7" s="1"/>
  <c r="O17" i="7"/>
  <c r="O18" i="7" s="1"/>
  <c r="O19" i="7" s="1"/>
  <c r="C18" i="7"/>
  <c r="C19" i="7" s="1"/>
  <c r="R10" i="7" l="1"/>
  <c r="O11" i="7"/>
  <c r="O12" i="7" s="1"/>
</calcChain>
</file>

<file path=xl/sharedStrings.xml><?xml version="1.0" encoding="utf-8"?>
<sst xmlns="http://schemas.openxmlformats.org/spreadsheetml/2006/main" count="361" uniqueCount="184">
  <si>
    <t>PRESUPUESTO DE PRODUCCION</t>
  </si>
  <si>
    <t>Aspectos basicos importantes</t>
  </si>
  <si>
    <t>1.- Definir politica de nivel de inventarios de productos terminados</t>
  </si>
  <si>
    <t>2.- Determinar numero de unidades a producir</t>
  </si>
  <si>
    <t>3.- Para periodos intermedios el inventario final de un periodo es el inventario inicial del siguiente periodo</t>
  </si>
  <si>
    <t>4.- La formula utilizada para determinar la produccion es</t>
  </si>
  <si>
    <t>Inventario final de productos terminados</t>
  </si>
  <si>
    <t>Mas</t>
  </si>
  <si>
    <t>Ventas</t>
  </si>
  <si>
    <t>Igual</t>
  </si>
  <si>
    <t>Necesidades totales</t>
  </si>
  <si>
    <t>Menos</t>
  </si>
  <si>
    <t>Inventario inicial de productos terminados</t>
  </si>
  <si>
    <t>Produccion requerida</t>
  </si>
  <si>
    <t>Ejemplo</t>
  </si>
  <si>
    <t>La Cia x sa de cv requiere formular su presupuesto de sus productos AA y BB para el año siguiente y</t>
  </si>
  <si>
    <t>para tal efecto define las siguientes politicas</t>
  </si>
  <si>
    <t>Definicion de politicas</t>
  </si>
  <si>
    <t xml:space="preserve">Primera.- </t>
  </si>
  <si>
    <t>Las ventas esperadas para el siguiente ejercicio son</t>
  </si>
  <si>
    <t>Producto</t>
  </si>
  <si>
    <t>Unidades</t>
  </si>
  <si>
    <t>PVU</t>
  </si>
  <si>
    <t>AA</t>
  </si>
  <si>
    <t>BB</t>
  </si>
  <si>
    <t>Segunda.-</t>
  </si>
  <si>
    <t>La distribucion porcentual de sus ventas es la siguiente</t>
  </si>
  <si>
    <t>Mes</t>
  </si>
  <si>
    <t>%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</si>
  <si>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</si>
  <si>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</si>
  <si>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</si>
  <si>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</si>
  <si>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</si>
  <si>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</si>
  <si>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</si>
  <si>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</si>
  <si>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</si>
  <si>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</si>
  <si>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</si>
  <si>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</si>
  <si>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</si>
  <si>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Tercera.-</t>
  </si>
  <si>
    <t>Los niveles de inventario de productos terminados son como sigue</t>
  </si>
  <si>
    <t>Inv Inicial</t>
  </si>
  <si>
    <t>Inv Final</t>
  </si>
  <si>
    <t>Cuarta.-</t>
  </si>
  <si>
    <t>El Inventario de productos terminados para los periodos intermedios son como sigue</t>
  </si>
  <si>
    <t>Base</t>
  </si>
  <si>
    <t>10% sobre ventas del periodo</t>
  </si>
  <si>
    <t>20% sobre ventas del periodo</t>
  </si>
  <si>
    <t>Quinta.-</t>
  </si>
  <si>
    <t>Requerimientos de materia prima por producto</t>
  </si>
  <si>
    <t>Materia Prima</t>
  </si>
  <si>
    <t>Prod AA</t>
  </si>
  <si>
    <t>unid</t>
  </si>
  <si>
    <t>Prod BB</t>
  </si>
  <si>
    <t>Costo Unitario</t>
  </si>
  <si>
    <t>MP001</t>
  </si>
  <si>
    <t>1.5</t>
  </si>
  <si>
    <t>Pzas</t>
  </si>
  <si>
    <t>MP002</t>
  </si>
  <si>
    <t>Sexta.-</t>
  </si>
  <si>
    <t>El consumo de MOD por unidad y por proceso es el siguiente</t>
  </si>
  <si>
    <t>Proceso</t>
  </si>
  <si>
    <t>$/hra Normal</t>
  </si>
  <si>
    <t>$/hra Integrada</t>
  </si>
  <si>
    <t>Corte</t>
  </si>
  <si>
    <t>.25</t>
  </si>
  <si>
    <t>Armado</t>
  </si>
  <si>
    <t>Septima.-</t>
  </si>
  <si>
    <t>La distribucion de los CIF son en base a las horas de mano de obra directa utilizadas en cada producto</t>
  </si>
  <si>
    <t>Presupuesto de ventas en unidades</t>
  </si>
  <si>
    <t>PRODUCTO</t>
  </si>
  <si>
    <t>ENE</t>
  </si>
  <si>
    <t>FEB</t>
  </si>
  <si>
    <t>MZO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</si>
  <si>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</si>
  <si>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</si>
  <si>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</si>
  <si>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</si>
  <si>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</si>
  <si>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</si>
  <si>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</si>
  <si>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</si>
  <si>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</si>
  <si>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</si>
  <si>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ESTIMADO</t>
  </si>
  <si>
    <t>Dist % Vtas</t>
  </si>
  <si>
    <t>Vtas AA Unids</t>
  </si>
  <si>
    <t>Vtas BB Unids</t>
  </si>
  <si>
    <t>Importes</t>
  </si>
  <si>
    <t>Vtas AA</t>
  </si>
  <si>
    <t>Vtas BB</t>
  </si>
  <si>
    <t>Politica</t>
  </si>
  <si>
    <t>Producto AA</t>
  </si>
  <si>
    <t>s/vtas</t>
  </si>
  <si>
    <t>Necesidades</t>
  </si>
  <si>
    <t>Produccion Unids</t>
  </si>
  <si>
    <t>Producto BB</t>
  </si>
  <si>
    <t>Presupuesto de costo y consumo de materias primas</t>
  </si>
  <si>
    <t>Unids</t>
  </si>
  <si>
    <t>Prod prod AA</t>
  </si>
  <si>
    <t>Prod prod BB</t>
  </si>
  <si>
    <t>pzas</t>
  </si>
  <si>
    <t>Consumo</t>
  </si>
  <si>
    <t>Costo unitario</t>
  </si>
  <si>
    <t>Costo MP001</t>
  </si>
  <si>
    <t>Costo MP002</t>
  </si>
  <si>
    <t>Costo Total MP</t>
  </si>
  <si>
    <t>Presupuesto de mano de obra directa</t>
  </si>
  <si>
    <t>MOD</t>
  </si>
  <si>
    <t>Hrs MOD</t>
  </si>
  <si>
    <t>Costo Corte</t>
  </si>
  <si>
    <t>Costo Armado</t>
  </si>
  <si>
    <t>Distribucion de CIF en funcion al Presupuesto de mano de obra directa</t>
  </si>
  <si>
    <t>Consumo AA</t>
  </si>
  <si>
    <t>Consumo BB</t>
  </si>
  <si>
    <t>Total AA</t>
  </si>
  <si>
    <t>Total BB</t>
  </si>
  <si>
    <t>$ CIF Totales</t>
  </si>
  <si>
    <t>CIF</t>
  </si>
  <si>
    <t>control calidad</t>
  </si>
  <si>
    <t>Importe</t>
  </si>
  <si>
    <t>Periodicidad</t>
  </si>
  <si>
    <t>Factor C</t>
  </si>
  <si>
    <t>CIFF</t>
  </si>
  <si>
    <t>depreciacion</t>
  </si>
  <si>
    <t>Energia</t>
  </si>
  <si>
    <t>Bimestral</t>
  </si>
  <si>
    <t>amortizacion</t>
  </si>
  <si>
    <t>Semestral</t>
  </si>
  <si>
    <t>Total hrs</t>
  </si>
  <si>
    <t>supervision</t>
  </si>
  <si>
    <t>Total Cif</t>
  </si>
  <si>
    <t>oficina</t>
  </si>
  <si>
    <t>mantenimiento</t>
  </si>
  <si>
    <t>Cuota Cif/hrs</t>
  </si>
  <si>
    <t>sanidad</t>
  </si>
  <si>
    <t>Total CIF</t>
  </si>
  <si>
    <t>Determinacion Costo de produccion total y Costo de produccion unitario</t>
  </si>
  <si>
    <t>UNIDS PRODUCIDAS</t>
  </si>
  <si>
    <t>MPD</t>
  </si>
  <si>
    <t>mpd</t>
  </si>
  <si>
    <t>mod</t>
  </si>
  <si>
    <t>cif</t>
  </si>
  <si>
    <t>CP Total</t>
  </si>
  <si>
    <t>CPUnitario</t>
  </si>
  <si>
    <t>CP total</t>
  </si>
  <si>
    <t>EMPRESA X S.A. DE C.V.</t>
  </si>
  <si>
    <t>ESTADO DE COSTO DE PRODUCCION Y VENTA</t>
  </si>
  <si>
    <t xml:space="preserve">PERIODO DEL AL </t>
  </si>
  <si>
    <t>Cifras en Pesos</t>
  </si>
  <si>
    <t>Conceptos</t>
  </si>
  <si>
    <t>Inventario Inicial de Materia Prima</t>
  </si>
  <si>
    <r>
      <rPr>
        <b/>
        <sz val="10"/>
        <color theme="1"/>
        <rFont val="Calibri"/>
      </rPr>
      <t>Más:</t>
    </r>
    <r>
      <rPr>
        <sz val="10"/>
        <color theme="1"/>
        <rFont val="Calibri"/>
      </rPr>
      <t xml:space="preserve"> Compras de MP</t>
    </r>
  </si>
  <si>
    <t>Igual: Materia Prima Disponible</t>
  </si>
  <si>
    <r>
      <rPr>
        <b/>
        <sz val="10"/>
        <color theme="1"/>
        <rFont val="Calibri"/>
      </rPr>
      <t>Menos:</t>
    </r>
    <r>
      <rPr>
        <sz val="10"/>
        <color theme="1"/>
        <rFont val="Calibri"/>
      </rPr>
      <t xml:space="preserve"> Inventario Final de Materia Prima</t>
    </r>
  </si>
  <si>
    <t>Igual: Materia Prima Utilizada</t>
  </si>
  <si>
    <r>
      <rPr>
        <b/>
        <sz val="10"/>
        <color theme="1"/>
        <rFont val="Calibri"/>
      </rPr>
      <t>Más:</t>
    </r>
    <r>
      <rPr>
        <sz val="10"/>
        <color theme="1"/>
        <rFont val="Calibri"/>
      </rPr>
      <t xml:space="preserve"> Mano de Obra Directa </t>
    </r>
  </si>
  <si>
    <r>
      <rPr>
        <b/>
        <sz val="10"/>
        <color theme="1"/>
        <rFont val="Calibri"/>
      </rPr>
      <t>Más:</t>
    </r>
    <r>
      <rPr>
        <sz val="10"/>
        <color theme="1"/>
        <rFont val="Calibri"/>
      </rPr>
      <t xml:space="preserve"> Costos Indirectos de Fabricación</t>
    </r>
  </si>
  <si>
    <t>Igual: Costo de Producción</t>
  </si>
  <si>
    <r>
      <rPr>
        <b/>
        <sz val="11"/>
        <color rgb="FF76923C"/>
        <rFont val="Calibri"/>
      </rPr>
      <t>Más:</t>
    </r>
    <r>
      <rPr>
        <sz val="11"/>
        <color rgb="FF76923C"/>
        <rFont val="Calibri"/>
      </rPr>
      <t xml:space="preserve"> Inventario Inicial de Producción en Proceso</t>
    </r>
  </si>
  <si>
    <t>Igual: Productos en Proceso Disponibles</t>
  </si>
  <si>
    <r>
      <rPr>
        <b/>
        <sz val="11"/>
        <color rgb="FFFF0000"/>
        <rFont val="Calibri"/>
      </rPr>
      <t>Menos:</t>
    </r>
    <r>
      <rPr>
        <sz val="11"/>
        <color rgb="FFFF0000"/>
        <rFont val="Calibri"/>
      </rPr>
      <t xml:space="preserve"> Inventario Final de Producción en Proceso</t>
    </r>
  </si>
  <si>
    <t xml:space="preserve">Igual: Costo de Productos Terminados </t>
  </si>
  <si>
    <r>
      <rPr>
        <b/>
        <sz val="11"/>
        <color rgb="FF00B0F0"/>
        <rFont val="Calibri"/>
      </rPr>
      <t>Más:</t>
    </r>
    <r>
      <rPr>
        <sz val="11"/>
        <color rgb="FF00B0F0"/>
        <rFont val="Calibri"/>
      </rPr>
      <t xml:space="preserve"> Inventario Inicial de Productos Terminados </t>
    </r>
  </si>
  <si>
    <t>Pendiente Valuar, datos en las políticas</t>
  </si>
  <si>
    <t xml:space="preserve">Igual: Costo de Productos Terminados para la Venta </t>
  </si>
  <si>
    <r>
      <rPr>
        <b/>
        <sz val="10"/>
        <color rgb="FFFFC000"/>
        <rFont val="Calibri"/>
      </rPr>
      <t>Menos:</t>
    </r>
    <r>
      <rPr>
        <sz val="10"/>
        <color rgb="FFFFC000"/>
        <rFont val="Calibri"/>
      </rPr>
      <t xml:space="preserve"> Inventario Final de Productos Terminados </t>
    </r>
  </si>
  <si>
    <t xml:space="preserve">Igual: Costo de Ventas </t>
  </si>
  <si>
    <t>Gastos de Operación</t>
  </si>
  <si>
    <t xml:space="preserve">Empresa X S.A de C.V. </t>
  </si>
  <si>
    <t>Estado de Resultados por el periodo comprendido del 1 de Enero del 2020 al 31 de Diciembre del 2020</t>
  </si>
  <si>
    <t xml:space="preserve">Cifras en Pesos </t>
  </si>
  <si>
    <t>Ingresos por Ventas</t>
  </si>
  <si>
    <t>Menos: Costo de Ventas</t>
  </si>
  <si>
    <t>Igual: Utilidad Bruta</t>
  </si>
  <si>
    <t>Menos: Gastos de Operación</t>
  </si>
  <si>
    <t>Igual: Utilidad de Operación</t>
  </si>
  <si>
    <t>Menos: Intereses</t>
  </si>
  <si>
    <t>Menos: ISR</t>
  </si>
  <si>
    <t>Igual: Utilidad Neta</t>
  </si>
  <si>
    <t>Presupuesto de Unidades de Produccion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</si>
</sst>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\ _€_-;\-* #,##0\ _€_-;_-* &quot;-&quot;\ _€_-;_-@"/>
    <numFmt numFmtId="165" formatCode="#,##0.0"/>
    <numFmt numFmtId="166" formatCode="0.0"/>
  </numFmts>
  <fonts count="21" x14ac:knownFonts="1">
    <font>
      <sz val="11"/>
      <color theme="1"/>
      <name val="Arial"/>
    </font>
    <font>
      <b/>
      <sz val="11"/>
      <color theme="1"/>
      <name val="Calibri"/>
    </font>
    <font>
      <sz val="11"/>
      <color theme="1"/>
      <name val="Calibri"/>
    </font>
    <font>
      <sz val="11"/>
      <color theme="1"/>
      <name val="Calibri"/>
    </font>
    <font>
      <sz val="10"/>
      <color theme="1"/>
      <name val="Calibri"/>
    </font>
    <font>
      <sz val="11"/>
      <name val="Arial"/>
    </font>
    <font>
      <b/>
      <sz val="10"/>
      <color theme="1"/>
      <name val="Calibri"/>
    </font>
    <font>
      <sz val="11"/>
      <color rgb="FF76923C"/>
      <name val="Calibri"/>
    </font>
    <font>
      <sz val="10"/>
      <color rgb="FF76923C"/>
      <name val="Calibri"/>
    </font>
    <font>
      <b/>
      <sz val="11"/>
      <color rgb="FF76923C"/>
      <name val="Calibri"/>
    </font>
    <font>
      <b/>
      <sz val="10"/>
      <color rgb="FF76923C"/>
      <name val="Calibri"/>
    </font>
    <font>
      <sz val="11"/>
      <color rgb="FFFF0000"/>
      <name val="Calibri"/>
    </font>
    <font>
      <sz val="10"/>
      <color rgb="FFFF0000"/>
      <name val="Calibri"/>
    </font>
    <font>
      <b/>
      <sz val="11"/>
      <color rgb="FFFF0000"/>
      <name val="Calibri"/>
    </font>
    <font>
      <b/>
      <sz val="10"/>
      <color rgb="FFFF0000"/>
      <name val="Calibri"/>
    </font>
    <font>
      <sz val="11"/>
      <color rgb="FF00B0F0"/>
      <name val="Calibri"/>
    </font>
    <font>
      <sz val="10"/>
      <color rgb="FF00B0F0"/>
      <name val="Calibri"/>
    </font>
    <font>
      <b/>
      <sz val="11"/>
      <color rgb="FF00B0F0"/>
      <name val="Calibri"/>
    </font>
    <font>
      <b/>
      <sz val="10"/>
      <color rgb="FF00B0F0"/>
      <name val="Calibri"/>
    </font>
    <font>
      <sz val="10"/>
      <color rgb="FFFFC000"/>
      <name val="Calibri"/>
    </font>
    <font>
      <b/>
      <sz val="10"/>
      <color rgb="FFFFC000"/>
      <name val="Calibri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3" fontId="3" fillId="0" borderId="0" xfId="0" applyNumberFormat="1" applyFont="1"/>
    <xf numFmtId="164" fontId="3" fillId="0" borderId="0" xfId="0" applyNumberFormat="1" applyFont="1"/>
    <xf numFmtId="0" fontId="3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3" fontId="1" fillId="0" borderId="0" xfId="0" applyNumberFormat="1" applyFont="1"/>
    <xf numFmtId="9" fontId="3" fillId="0" borderId="0" xfId="0" applyNumberFormat="1" applyFont="1"/>
    <xf numFmtId="4" fontId="1" fillId="0" borderId="0" xfId="0" applyNumberFormat="1" applyFont="1"/>
    <xf numFmtId="3" fontId="2" fillId="0" borderId="0" xfId="0" applyNumberFormat="1" applyFont="1"/>
    <xf numFmtId="0" fontId="6" fillId="0" borderId="3" xfId="0" applyFont="1" applyBorder="1" applyAlignment="1">
      <alignment horizontal="center"/>
    </xf>
    <xf numFmtId="0" fontId="4" fillId="0" borderId="3" xfId="0" applyFont="1" applyBorder="1"/>
    <xf numFmtId="164" fontId="4" fillId="0" borderId="3" xfId="0" applyNumberFormat="1" applyFont="1" applyBorder="1" applyAlignment="1">
      <alignment horizontal="center"/>
    </xf>
    <xf numFmtId="0" fontId="6" fillId="0" borderId="3" xfId="0" applyFont="1" applyBorder="1"/>
    <xf numFmtId="164" fontId="6" fillId="0" borderId="3" xfId="0" applyNumberFormat="1" applyFont="1" applyBorder="1" applyAlignment="1">
      <alignment horizontal="center"/>
    </xf>
    <xf numFmtId="0" fontId="7" fillId="0" borderId="3" xfId="0" applyFont="1" applyBorder="1"/>
    <xf numFmtId="164" fontId="8" fillId="0" borderId="3" xfId="0" applyNumberFormat="1" applyFont="1" applyBorder="1" applyAlignment="1">
      <alignment horizontal="center"/>
    </xf>
    <xf numFmtId="0" fontId="9" fillId="0" borderId="3" xfId="0" applyFont="1" applyBorder="1"/>
    <xf numFmtId="164" fontId="10" fillId="0" borderId="3" xfId="0" applyNumberFormat="1" applyFont="1" applyBorder="1" applyAlignment="1">
      <alignment horizontal="center"/>
    </xf>
    <xf numFmtId="0" fontId="11" fillId="0" borderId="3" xfId="0" applyFont="1" applyBorder="1"/>
    <xf numFmtId="164" fontId="12" fillId="0" borderId="3" xfId="0" applyNumberFormat="1" applyFont="1" applyBorder="1" applyAlignment="1">
      <alignment horizontal="center"/>
    </xf>
    <xf numFmtId="0" fontId="13" fillId="0" borderId="3" xfId="0" applyFont="1" applyBorder="1"/>
    <xf numFmtId="164" fontId="14" fillId="0" borderId="3" xfId="0" applyNumberFormat="1" applyFont="1" applyBorder="1" applyAlignment="1">
      <alignment horizontal="center"/>
    </xf>
    <xf numFmtId="0" fontId="15" fillId="0" borderId="3" xfId="0" applyFont="1" applyBorder="1"/>
    <xf numFmtId="164" fontId="16" fillId="0" borderId="3" xfId="0" applyNumberFormat="1" applyFont="1" applyBorder="1" applyAlignment="1">
      <alignment horizontal="center"/>
    </xf>
    <xf numFmtId="0" fontId="17" fillId="0" borderId="3" xfId="0" applyFont="1" applyBorder="1"/>
    <xf numFmtId="164" fontId="18" fillId="0" borderId="3" xfId="0" applyNumberFormat="1" applyFont="1" applyBorder="1" applyAlignment="1">
      <alignment horizontal="center"/>
    </xf>
    <xf numFmtId="0" fontId="19" fillId="0" borderId="3" xfId="0" applyFont="1" applyBorder="1"/>
    <xf numFmtId="164" fontId="19" fillId="0" borderId="3" xfId="0" applyNumberFormat="1" applyFont="1" applyBorder="1" applyAlignment="1">
      <alignment horizontal="center"/>
    </xf>
    <xf numFmtId="0" fontId="20" fillId="0" borderId="3" xfId="0" applyFont="1" applyBorder="1"/>
    <xf numFmtId="164" fontId="20" fillId="0" borderId="3" xfId="0" applyNumberFormat="1" applyFont="1" applyBorder="1" applyAlignment="1">
      <alignment horizontal="center"/>
    </xf>
    <xf numFmtId="164" fontId="1" fillId="0" borderId="0" xfId="0" applyNumberFormat="1" applyFont="1"/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2" xfId="0" applyFont="1" applyBorder="1"/>
    <xf numFmtId="0" fontId="1" fillId="0" borderId="1" xfId="0" applyFont="1" applyBorder="1" applyAlignment="1">
      <alignment horizontal="center"/>
    </xf>
    <xf numFmtId="0" fontId="0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0"/>
  <sheetViews>
    <sheetView tabSelected="1" workbookViewId="0">
      <selection activeCell="F59" sqref="F59"/>
    </sheetView>
  </sheetViews>
  <sheetFormatPr baseColWidth="10" defaultColWidth="12.625" defaultRowHeight="15" customHeight="1" x14ac:dyDescent="0.2"/>
  <cols>
    <col min="1" max="1" width="9.375" customWidth="1"/>
    <col min="2" max="2" width="11.625" customWidth="1"/>
    <col min="3" max="4" width="9.375" customWidth="1"/>
    <col min="5" max="5" width="14.5" customWidth="1"/>
    <col min="6" max="6" width="9.375" customWidth="1"/>
    <col min="7" max="7" width="11.375" customWidth="1"/>
    <col min="8" max="26" width="9.375" customWidth="1"/>
  </cols>
  <sheetData>
    <row r="1" spans="1:8" ht="14.25" customHeight="1" x14ac:dyDescent="0.25">
      <c r="A1" s="36" t="s">
        <v>0</v>
      </c>
      <c r="B1" s="36"/>
      <c r="C1" s="36"/>
      <c r="D1" s="36"/>
      <c r="E1" s="36"/>
      <c r="F1" s="36"/>
      <c r="G1" s="36"/>
      <c r="H1" s="36"/>
    </row>
    <row r="2" spans="1:8" ht="14.25" customHeight="1" x14ac:dyDescent="0.25">
      <c r="A2" s="1" t="s">
        <v>1</v>
      </c>
    </row>
    <row r="3" spans="1:8" ht="14.25" customHeight="1" x14ac:dyDescent="0.25">
      <c r="A3" s="2" t="s">
        <v>2</v>
      </c>
    </row>
    <row r="4" spans="1:8" ht="14.25" customHeight="1" x14ac:dyDescent="0.25">
      <c r="A4" s="2" t="s">
        <v>3</v>
      </c>
    </row>
    <row r="5" spans="1:8" ht="14.25" customHeight="1" x14ac:dyDescent="0.25">
      <c r="A5" s="2" t="s">
        <v>4</v>
      </c>
    </row>
    <row r="6" spans="1:8" ht="14.25" customHeight="1" x14ac:dyDescent="0.25">
      <c r="A6" s="2" t="s">
        <v>5</v>
      </c>
    </row>
    <row r="7" spans="1:8" ht="14.25" customHeight="1" x14ac:dyDescent="0.2"/>
    <row r="8" spans="1:8" ht="14.25" customHeight="1" x14ac:dyDescent="0.25">
      <c r="B8" s="2" t="s">
        <v>6</v>
      </c>
    </row>
    <row r="9" spans="1:8" ht="14.25" customHeight="1" x14ac:dyDescent="0.25">
      <c r="A9" s="2" t="s">
        <v>7</v>
      </c>
      <c r="B9" s="2" t="s">
        <v>8</v>
      </c>
    </row>
    <row r="10" spans="1:8" ht="14.25" customHeight="1" x14ac:dyDescent="0.25">
      <c r="A10" s="2" t="s">
        <v>9</v>
      </c>
      <c r="B10" s="2" t="s">
        <v>10</v>
      </c>
    </row>
    <row r="11" spans="1:8" ht="14.25" customHeight="1" x14ac:dyDescent="0.25">
      <c r="A11" s="2" t="s">
        <v>11</v>
      </c>
      <c r="B11" s="2" t="s">
        <v>12</v>
      </c>
    </row>
    <row r="12" spans="1:8" ht="14.25" customHeight="1" x14ac:dyDescent="0.25">
      <c r="A12" s="2" t="s">
        <v>9</v>
      </c>
      <c r="B12" s="2" t="s">
        <v>13</v>
      </c>
    </row>
    <row r="13" spans="1:8" ht="14.25" customHeight="1" x14ac:dyDescent="0.2"/>
    <row r="14" spans="1:8" ht="14.25" customHeight="1" x14ac:dyDescent="0.25">
      <c r="A14" s="1" t="s">
        <v>14</v>
      </c>
    </row>
    <row r="15" spans="1:8" ht="14.25" customHeight="1" x14ac:dyDescent="0.25">
      <c r="A15" s="2" t="s">
        <v>15</v>
      </c>
    </row>
    <row r="16" spans="1:8" ht="14.25" customHeight="1" x14ac:dyDescent="0.25">
      <c r="A16" s="2" t="s">
        <v>16</v>
      </c>
    </row>
    <row r="17" spans="1:5" ht="14.25" customHeight="1" x14ac:dyDescent="0.2"/>
    <row r="18" spans="1:5" ht="14.25" customHeight="1" x14ac:dyDescent="0.25">
      <c r="A18" s="1" t="s">
        <v>17</v>
      </c>
    </row>
    <row r="19" spans="1:5" ht="14.25" customHeight="1" x14ac:dyDescent="0.2"/>
    <row r="20" spans="1:5" ht="14.25" customHeight="1" x14ac:dyDescent="0.25">
      <c r="A20" s="1" t="s">
        <v>18</v>
      </c>
      <c r="B20" s="1" t="s">
        <v>19</v>
      </c>
      <c r="C20" s="1"/>
      <c r="D20" s="1"/>
      <c r="E20" s="1"/>
    </row>
    <row r="21" spans="1:5" ht="14.25" customHeight="1" x14ac:dyDescent="0.25">
      <c r="B21" s="3" t="s">
        <v>20</v>
      </c>
      <c r="C21" s="3" t="s">
        <v>21</v>
      </c>
      <c r="D21" s="3" t="s">
        <v>22</v>
      </c>
    </row>
    <row r="22" spans="1:5" ht="14.25" customHeight="1" x14ac:dyDescent="0.25">
      <c r="B22" s="2" t="s">
        <v>23</v>
      </c>
      <c r="C22" s="4">
        <v>24000</v>
      </c>
      <c r="D22" s="4">
        <v>4000</v>
      </c>
      <c r="E22" s="5">
        <f t="shared" ref="E22:E23" si="0">+C22*D22</f>
        <v>96000000</v>
      </c>
    </row>
    <row r="23" spans="1:5" ht="14.25" customHeight="1" x14ac:dyDescent="0.25">
      <c r="B23" s="2" t="s">
        <v>24</v>
      </c>
      <c r="C23" s="4">
        <v>48000</v>
      </c>
      <c r="D23" s="4">
        <v>3800</v>
      </c>
      <c r="E23" s="5">
        <f t="shared" si="0"/>
        <v>182400000</v>
      </c>
    </row>
    <row r="24" spans="1:5" ht="14.25" customHeight="1" x14ac:dyDescent="0.25">
      <c r="E24" s="5">
        <f>SUM(E22:E23)</f>
        <v>278400000</v>
      </c>
    </row>
    <row r="25" spans="1:5" ht="14.25" customHeight="1" x14ac:dyDescent="0.25">
      <c r="A25" s="1" t="s">
        <v>25</v>
      </c>
      <c r="B25" s="1" t="s">
        <v>26</v>
      </c>
      <c r="C25" s="1"/>
      <c r="D25" s="1"/>
      <c r="E25" s="1"/>
    </row>
    <row r="26" spans="1:5" ht="14.25" customHeight="1" x14ac:dyDescent="0.25">
      <c r="A26" s="1"/>
      <c r="B26" s="1" t="s">
        <v>27</v>
      </c>
      <c r="C26" s="3" t="s">
        <v>28</v>
      </c>
      <c r="D26" s="1"/>
      <c r="E26" s="1"/>
    </row>
    <row r="27" spans="1:5" ht="14.25" customHeight="1" x14ac:dyDescent="0.25">
      <c r="B27" s="2" t="s">
        <v>29</v>
      </c>
      <c r="C27" s="6">
        <v>10</v>
      </c>
    </row>
    <row r="28" spans="1:5" ht="14.25" customHeight="1" x14ac:dyDescent="0.25">
      <c r="B28" s="2" t="s">
        <v>30</v>
      </c>
      <c r="C28" s="6">
        <v>5</v>
      </c>
    </row>
    <row r="29" spans="1:5" ht="14.25" customHeight="1" x14ac:dyDescent="0.25">
      <c r="B29" s="2" t="s">
        <v>31</v>
      </c>
      <c r="C29" s="6">
        <v>5</v>
      </c>
    </row>
    <row r="30" spans="1:5" ht="14.25" customHeight="1" x14ac:dyDescent="0.25">
      <c r="B30" s="2" t="s">
        <v>32</v>
      </c>
      <c r="C30" s="6">
        <v>10</v>
      </c>
    </row>
    <row r="31" spans="1:5" ht="14.25" customHeight="1" x14ac:dyDescent="0.25">
      <c r="B31" s="2" t="s">
        <v>33</v>
      </c>
      <c r="C31" s="6">
        <v>5</v>
      </c>
    </row>
    <row r="32" spans="1:5" ht="14.25" customHeight="1" x14ac:dyDescent="0.25">
      <c r="B32" s="2" t="s">
        <v>34</v>
      </c>
      <c r="C32" s="6">
        <v>5</v>
      </c>
    </row>
    <row r="33" spans="1:7" ht="14.25" customHeight="1" x14ac:dyDescent="0.25">
      <c r="B33" s="2" t="s">
        <v>35</v>
      </c>
      <c r="C33" s="6">
        <v>10</v>
      </c>
    </row>
    <row r="34" spans="1:7" ht="14.25" customHeight="1" x14ac:dyDescent="0.25">
      <c r="B34" s="2" t="s">
        <v>36</v>
      </c>
      <c r="C34" s="6">
        <v>15</v>
      </c>
    </row>
    <row r="35" spans="1:7" ht="14.25" customHeight="1" x14ac:dyDescent="0.25">
      <c r="B35" s="2" t="s">
        <v>37</v>
      </c>
      <c r="C35" s="6">
        <v>10</v>
      </c>
    </row>
    <row r="36" spans="1:7" ht="14.25" customHeight="1" x14ac:dyDescent="0.25">
      <c r="B36" s="2" t="s">
        <v>38</v>
      </c>
      <c r="C36" s="6">
        <v>5</v>
      </c>
    </row>
    <row r="37" spans="1:7" ht="14.25" customHeight="1" x14ac:dyDescent="0.25">
      <c r="B37" s="2" t="s">
        <v>39</v>
      </c>
      <c r="C37" s="6">
        <v>10</v>
      </c>
    </row>
    <row r="38" spans="1:7" ht="14.25" customHeight="1" x14ac:dyDescent="0.25">
      <c r="B38" s="2" t="s">
        <v>40</v>
      </c>
      <c r="C38" s="6">
        <v>10</v>
      </c>
    </row>
    <row r="39" spans="1:7" ht="14.25" customHeight="1" x14ac:dyDescent="0.25">
      <c r="B39" s="2" t="s">
        <v>41</v>
      </c>
      <c r="C39" s="6">
        <f>SUM(C27:C38)</f>
        <v>100</v>
      </c>
    </row>
    <row r="40" spans="1:7" ht="14.25" customHeight="1" x14ac:dyDescent="0.2"/>
    <row r="41" spans="1:7" ht="14.25" customHeight="1" x14ac:dyDescent="0.25">
      <c r="A41" s="1" t="s">
        <v>42</v>
      </c>
      <c r="B41" s="1" t="s">
        <v>43</v>
      </c>
      <c r="C41" s="1"/>
      <c r="D41" s="1"/>
      <c r="E41" s="1"/>
      <c r="F41" s="1"/>
    </row>
    <row r="42" spans="1:7" ht="14.25" customHeight="1" x14ac:dyDescent="0.25">
      <c r="A42" s="1"/>
      <c r="B42" s="1" t="s">
        <v>20</v>
      </c>
      <c r="C42" s="1" t="s">
        <v>44</v>
      </c>
      <c r="D42" s="1" t="s">
        <v>45</v>
      </c>
      <c r="E42" s="1"/>
      <c r="F42" s="1"/>
    </row>
    <row r="43" spans="1:7" ht="14.25" customHeight="1" x14ac:dyDescent="0.25">
      <c r="B43" s="6" t="s">
        <v>23</v>
      </c>
      <c r="C43" s="6">
        <v>600</v>
      </c>
      <c r="D43" s="6">
        <v>700</v>
      </c>
    </row>
    <row r="44" spans="1:7" ht="14.25" customHeight="1" x14ac:dyDescent="0.25">
      <c r="B44" s="6" t="s">
        <v>24</v>
      </c>
      <c r="C44" s="6">
        <v>1200</v>
      </c>
      <c r="D44" s="6">
        <v>2000</v>
      </c>
    </row>
    <row r="45" spans="1:7" ht="14.25" customHeight="1" x14ac:dyDescent="0.2"/>
    <row r="46" spans="1:7" ht="14.25" customHeight="1" x14ac:dyDescent="0.25">
      <c r="A46" s="1" t="s">
        <v>46</v>
      </c>
      <c r="B46" s="1" t="s">
        <v>47</v>
      </c>
      <c r="C46" s="1"/>
      <c r="D46" s="1"/>
      <c r="E46" s="1"/>
      <c r="F46" s="1"/>
      <c r="G46" s="1"/>
    </row>
    <row r="47" spans="1:7" ht="14.25" customHeight="1" x14ac:dyDescent="0.25">
      <c r="A47" s="1"/>
      <c r="B47" s="1" t="s">
        <v>20</v>
      </c>
      <c r="C47" s="1" t="s">
        <v>48</v>
      </c>
      <c r="D47" s="1"/>
      <c r="E47" s="1"/>
      <c r="F47" s="1"/>
      <c r="G47" s="1"/>
    </row>
    <row r="48" spans="1:7" ht="14.25" customHeight="1" x14ac:dyDescent="0.25">
      <c r="B48" s="2" t="s">
        <v>23</v>
      </c>
      <c r="C48" s="2" t="s">
        <v>49</v>
      </c>
    </row>
    <row r="49" spans="1:8" ht="14.25" customHeight="1" x14ac:dyDescent="0.25">
      <c r="B49" s="2" t="s">
        <v>24</v>
      </c>
      <c r="C49" s="2" t="s">
        <v>50</v>
      </c>
    </row>
    <row r="50" spans="1:8" ht="14.25" customHeight="1" x14ac:dyDescent="0.2"/>
    <row r="51" spans="1:8" ht="14.25" customHeight="1" x14ac:dyDescent="0.25">
      <c r="A51" s="1" t="s">
        <v>51</v>
      </c>
      <c r="B51" s="1" t="s">
        <v>52</v>
      </c>
      <c r="C51" s="1"/>
      <c r="D51" s="1"/>
      <c r="E51" s="1"/>
      <c r="F51" s="1"/>
      <c r="G51" s="1"/>
    </row>
    <row r="52" spans="1:8" ht="14.25" customHeight="1" x14ac:dyDescent="0.25">
      <c r="A52" s="1"/>
      <c r="B52" s="1" t="s">
        <v>53</v>
      </c>
      <c r="C52" s="3" t="s">
        <v>54</v>
      </c>
      <c r="D52" s="3" t="s">
        <v>55</v>
      </c>
      <c r="E52" s="3" t="s">
        <v>56</v>
      </c>
      <c r="F52" s="3" t="s">
        <v>55</v>
      </c>
      <c r="G52" s="3" t="s">
        <v>57</v>
      </c>
    </row>
    <row r="53" spans="1:8" ht="14.25" customHeight="1" x14ac:dyDescent="0.25">
      <c r="B53" s="2" t="s">
        <v>58</v>
      </c>
      <c r="C53" s="7" t="s">
        <v>59</v>
      </c>
      <c r="D53" s="6" t="s">
        <v>60</v>
      </c>
      <c r="E53" s="8">
        <v>1</v>
      </c>
      <c r="F53" s="6" t="s">
        <v>60</v>
      </c>
      <c r="G53" s="9">
        <v>100</v>
      </c>
    </row>
    <row r="54" spans="1:8" ht="14.25" customHeight="1" x14ac:dyDescent="0.25">
      <c r="B54" s="2" t="s">
        <v>61</v>
      </c>
      <c r="C54" s="7">
        <v>3</v>
      </c>
      <c r="D54" s="6" t="s">
        <v>60</v>
      </c>
      <c r="E54" s="8">
        <v>2</v>
      </c>
      <c r="F54" s="6" t="s">
        <v>60</v>
      </c>
      <c r="G54" s="9">
        <v>50</v>
      </c>
    </row>
    <row r="55" spans="1:8" ht="14.25" customHeight="1" x14ac:dyDescent="0.2"/>
    <row r="56" spans="1:8" ht="14.25" customHeight="1" x14ac:dyDescent="0.25">
      <c r="A56" s="1" t="s">
        <v>62</v>
      </c>
      <c r="B56" s="1" t="s">
        <v>63</v>
      </c>
      <c r="C56" s="1"/>
      <c r="D56" s="1"/>
      <c r="E56" s="1"/>
      <c r="F56" s="1"/>
      <c r="G56" s="1"/>
    </row>
    <row r="57" spans="1:8" ht="14.25" customHeight="1" x14ac:dyDescent="0.25">
      <c r="A57" s="1"/>
      <c r="B57" s="1" t="s">
        <v>64</v>
      </c>
      <c r="C57" s="1" t="s">
        <v>54</v>
      </c>
      <c r="D57" s="1" t="s">
        <v>56</v>
      </c>
      <c r="E57" s="1" t="s">
        <v>65</v>
      </c>
      <c r="F57" s="1" t="s">
        <v>66</v>
      </c>
      <c r="G57" s="1"/>
    </row>
    <row r="58" spans="1:8" ht="14.25" customHeight="1" x14ac:dyDescent="0.25">
      <c r="B58" s="2" t="s">
        <v>67</v>
      </c>
      <c r="C58" s="6" t="s">
        <v>68</v>
      </c>
      <c r="D58" s="6" t="s">
        <v>68</v>
      </c>
      <c r="E58" s="6">
        <v>350</v>
      </c>
      <c r="F58" s="6">
        <v>560</v>
      </c>
    </row>
    <row r="59" spans="1:8" ht="14.25" customHeight="1" x14ac:dyDescent="0.25">
      <c r="B59" s="2" t="s">
        <v>69</v>
      </c>
      <c r="C59" s="6">
        <v>2</v>
      </c>
      <c r="D59" s="6">
        <v>1</v>
      </c>
      <c r="E59" s="6">
        <v>450</v>
      </c>
      <c r="F59" s="6">
        <v>720</v>
      </c>
    </row>
    <row r="60" spans="1:8" ht="14.25" customHeight="1" x14ac:dyDescent="0.2"/>
    <row r="61" spans="1:8" ht="14.25" customHeight="1" x14ac:dyDescent="0.25">
      <c r="A61" s="1" t="s">
        <v>70</v>
      </c>
      <c r="B61" s="1" t="s">
        <v>71</v>
      </c>
      <c r="C61" s="1"/>
      <c r="D61" s="1"/>
      <c r="E61" s="1"/>
      <c r="F61" s="1"/>
      <c r="G61" s="1"/>
      <c r="H61" s="1"/>
    </row>
    <row r="62" spans="1:8" ht="14.25" customHeight="1" x14ac:dyDescent="0.2"/>
    <row r="63" spans="1:8" ht="14.25" customHeight="1" x14ac:dyDescent="0.2"/>
    <row r="64" spans="1:8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mergeCells count="1">
    <mergeCell ref="A1:H1"/>
  </mergeCells>
  <pageMargins left="0.7" right="0.7" top="0.75" bottom="0.75" header="0" footer="0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0"/>
  <sheetViews>
    <sheetView workbookViewId="0">
      <selection sqref="A1:F1"/>
    </sheetView>
  </sheetViews>
  <sheetFormatPr baseColWidth="10" defaultColWidth="12.625" defaultRowHeight="15" customHeight="1" x14ac:dyDescent="0.2"/>
  <cols>
    <col min="1" max="1" width="23.125" customWidth="1"/>
    <col min="2" max="2" width="14.375" customWidth="1"/>
    <col min="3" max="26" width="9.375" customWidth="1"/>
  </cols>
  <sheetData>
    <row r="1" spans="1:6" ht="14.25" customHeight="1" x14ac:dyDescent="0.25">
      <c r="A1" s="36" t="s">
        <v>172</v>
      </c>
      <c r="B1" s="40"/>
      <c r="C1" s="40"/>
      <c r="D1" s="40"/>
      <c r="E1" s="40"/>
      <c r="F1" s="40"/>
    </row>
    <row r="2" spans="1:6" ht="14.25" customHeight="1" x14ac:dyDescent="0.25">
      <c r="A2" s="1" t="s">
        <v>173</v>
      </c>
      <c r="B2" s="1"/>
      <c r="C2" s="1"/>
      <c r="D2" s="1"/>
      <c r="E2" s="1"/>
      <c r="F2" s="1"/>
    </row>
    <row r="3" spans="1:6" ht="14.25" customHeight="1" x14ac:dyDescent="0.25">
      <c r="A3" s="36" t="s">
        <v>174</v>
      </c>
      <c r="B3" s="40"/>
      <c r="C3" s="40"/>
      <c r="D3" s="40"/>
      <c r="E3" s="40"/>
      <c r="F3" s="40"/>
    </row>
    <row r="4" spans="1:6" ht="14.25" customHeight="1" x14ac:dyDescent="0.2"/>
    <row r="5" spans="1:6" ht="14.25" customHeight="1" x14ac:dyDescent="0.25">
      <c r="A5" s="2" t="s">
        <v>175</v>
      </c>
      <c r="B5" s="5">
        <f>+Politicas!E24</f>
        <v>278400000</v>
      </c>
    </row>
    <row r="6" spans="1:6" ht="14.25" customHeight="1" x14ac:dyDescent="0.25">
      <c r="A6" s="2" t="s">
        <v>176</v>
      </c>
      <c r="B6" s="5">
        <f>+'Edo Costo Producc y Venta'!B21</f>
        <v>98670000</v>
      </c>
    </row>
    <row r="7" spans="1:6" ht="14.25" customHeight="1" x14ac:dyDescent="0.25">
      <c r="A7" s="1" t="s">
        <v>177</v>
      </c>
      <c r="B7" s="35">
        <f>+B5-B6</f>
        <v>179730000</v>
      </c>
    </row>
    <row r="8" spans="1:6" ht="14.25" customHeight="1" x14ac:dyDescent="0.25">
      <c r="A8" s="2" t="s">
        <v>178</v>
      </c>
      <c r="B8" s="5">
        <f>+'Presupuestos de Gastos'!C10</f>
        <v>30000000</v>
      </c>
    </row>
    <row r="9" spans="1:6" ht="14.25" customHeight="1" x14ac:dyDescent="0.25">
      <c r="A9" s="1" t="s">
        <v>179</v>
      </c>
      <c r="B9" s="35">
        <f>+B7-B8</f>
        <v>149730000</v>
      </c>
    </row>
    <row r="10" spans="1:6" ht="14.25" customHeight="1" x14ac:dyDescent="0.25">
      <c r="A10" s="2" t="s">
        <v>180</v>
      </c>
      <c r="B10" s="5">
        <v>0</v>
      </c>
    </row>
    <row r="11" spans="1:6" ht="14.25" customHeight="1" x14ac:dyDescent="0.25">
      <c r="A11" s="2" t="s">
        <v>181</v>
      </c>
      <c r="B11" s="5">
        <v>0</v>
      </c>
    </row>
    <row r="12" spans="1:6" ht="14.25" customHeight="1" x14ac:dyDescent="0.25">
      <c r="A12" s="1" t="s">
        <v>182</v>
      </c>
      <c r="B12" s="35">
        <f>+B9-B10-B11</f>
        <v>149730000</v>
      </c>
    </row>
    <row r="13" spans="1:6" ht="14.25" customHeight="1" x14ac:dyDescent="0.2"/>
    <row r="14" spans="1:6" ht="14.25" customHeight="1" x14ac:dyDescent="0.2"/>
    <row r="15" spans="1:6" ht="14.25" customHeight="1" x14ac:dyDescent="0.2"/>
    <row r="16" spans="1:6" ht="14.25" customHeight="1" x14ac:dyDescent="0.2"/>
    <row r="17" ht="14.25" customHeight="1" x14ac:dyDescent="0.2"/>
    <row r="18" ht="14.25" customHeight="1" x14ac:dyDescent="0.2"/>
    <row r="19" ht="14.25" customHeight="1" x14ac:dyDescent="0.2"/>
    <row r="20" ht="14.25" customHeight="1" x14ac:dyDescent="0.2"/>
    <row r="21" ht="14.25" customHeight="1" x14ac:dyDescent="0.2"/>
    <row r="22" ht="14.25" customHeight="1" x14ac:dyDescent="0.2"/>
    <row r="23" ht="14.25" customHeight="1" x14ac:dyDescent="0.2"/>
    <row r="24" ht="14.25" customHeight="1" x14ac:dyDescent="0.2"/>
    <row r="25" ht="14.25" customHeight="1" x14ac:dyDescent="0.2"/>
    <row r="26" ht="14.25" customHeight="1" x14ac:dyDescent="0.2"/>
    <row r="27" ht="14.25" customHeight="1" x14ac:dyDescent="0.2"/>
    <row r="28" ht="14.25" customHeight="1" x14ac:dyDescent="0.2"/>
    <row r="29" ht="14.25" customHeight="1" x14ac:dyDescent="0.2"/>
    <row r="30" ht="14.25" customHeight="1" x14ac:dyDescent="0.2"/>
    <row r="31" ht="14.25" customHeight="1" x14ac:dyDescent="0.2"/>
    <row r="32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mergeCells count="2">
    <mergeCell ref="A1:F1"/>
    <mergeCell ref="A3:F3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0"/>
  <sheetViews>
    <sheetView zoomScale="110" zoomScaleNormal="110" workbookViewId="0">
      <selection activeCell="B23" sqref="B23"/>
    </sheetView>
  </sheetViews>
  <sheetFormatPr baseColWidth="10" defaultColWidth="12.625" defaultRowHeight="15" customHeight="1" x14ac:dyDescent="0.2"/>
  <cols>
    <col min="1" max="1" width="11.5" customWidth="1"/>
    <col min="2" max="2" width="10.375" customWidth="1"/>
    <col min="3" max="3" width="10" customWidth="1"/>
    <col min="4" max="4" width="9.375" customWidth="1"/>
    <col min="5" max="5" width="9.75" customWidth="1"/>
    <col min="6" max="6" width="9.5" customWidth="1"/>
    <col min="7" max="7" width="9.625" customWidth="1"/>
    <col min="8" max="9" width="10.5" customWidth="1"/>
    <col min="10" max="10" width="10.75" customWidth="1"/>
    <col min="11" max="11" width="9.625" customWidth="1"/>
    <col min="12" max="12" width="10" customWidth="1"/>
    <col min="13" max="13" width="9.375" customWidth="1"/>
    <col min="14" max="14" width="10.5" customWidth="1"/>
    <col min="15" max="26" width="9.375" customWidth="1"/>
  </cols>
  <sheetData>
    <row r="1" spans="1:15" ht="14.25" customHeight="1" x14ac:dyDescent="0.25">
      <c r="A1" s="36" t="s">
        <v>72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5" ht="14.25" customHeight="1" x14ac:dyDescent="0.2"/>
    <row r="3" spans="1:15" ht="14.25" customHeight="1" x14ac:dyDescent="0.25">
      <c r="A3" s="1" t="s">
        <v>73</v>
      </c>
      <c r="B3" s="3" t="s">
        <v>74</v>
      </c>
      <c r="C3" s="3" t="s">
        <v>75</v>
      </c>
      <c r="D3" s="3" t="s">
        <v>76</v>
      </c>
      <c r="E3" s="3" t="s">
        <v>77</v>
      </c>
      <c r="F3" s="3" t="s">
        <v>78</v>
      </c>
      <c r="G3" s="3" t="s">
        <v>79</v>
      </c>
      <c r="H3" s="3" t="s">
        <v>80</v>
      </c>
      <c r="I3" s="3" t="s">
        <v>81</v>
      </c>
      <c r="J3" s="3" t="s">
        <v>82</v>
      </c>
      <c r="K3" s="3" t="s">
        <v>83</v>
      </c>
      <c r="L3" s="3" t="s">
        <v>84</v>
      </c>
      <c r="M3" s="3" t="s">
        <v>85</v>
      </c>
      <c r="N3" s="3" t="s">
        <v>86</v>
      </c>
      <c r="O3" s="3" t="s">
        <v>87</v>
      </c>
    </row>
    <row r="4" spans="1:15" ht="14.25" customHeight="1" x14ac:dyDescent="0.25">
      <c r="A4" s="2" t="s">
        <v>88</v>
      </c>
      <c r="B4" s="2">
        <v>10</v>
      </c>
      <c r="C4" s="2">
        <v>5</v>
      </c>
      <c r="D4" s="2">
        <v>5</v>
      </c>
      <c r="E4" s="2">
        <v>10</v>
      </c>
      <c r="F4" s="2">
        <v>5</v>
      </c>
      <c r="G4" s="2">
        <v>5</v>
      </c>
      <c r="H4" s="2">
        <v>10</v>
      </c>
      <c r="I4" s="2">
        <v>15</v>
      </c>
      <c r="J4" s="2">
        <v>10</v>
      </c>
      <c r="K4" s="2">
        <v>5</v>
      </c>
      <c r="L4" s="2">
        <v>10</v>
      </c>
      <c r="M4" s="2">
        <v>10</v>
      </c>
      <c r="N4" s="2">
        <f t="shared" ref="N4:N6" si="0">SUM(B4:M4)</f>
        <v>100</v>
      </c>
    </row>
    <row r="5" spans="1:15" ht="14.25" customHeight="1" x14ac:dyDescent="0.25">
      <c r="A5" s="2" t="s">
        <v>89</v>
      </c>
      <c r="B5" s="4">
        <f t="shared" ref="B5:M5" si="1">+$O$5*B4/100</f>
        <v>2400</v>
      </c>
      <c r="C5" s="4">
        <f t="shared" si="1"/>
        <v>1200</v>
      </c>
      <c r="D5" s="4">
        <f t="shared" si="1"/>
        <v>1200</v>
      </c>
      <c r="E5" s="4">
        <f t="shared" si="1"/>
        <v>2400</v>
      </c>
      <c r="F5" s="4">
        <f t="shared" si="1"/>
        <v>1200</v>
      </c>
      <c r="G5" s="4">
        <f t="shared" si="1"/>
        <v>1200</v>
      </c>
      <c r="H5" s="4">
        <f t="shared" si="1"/>
        <v>2400</v>
      </c>
      <c r="I5" s="4">
        <f t="shared" si="1"/>
        <v>3600</v>
      </c>
      <c r="J5" s="4">
        <f t="shared" si="1"/>
        <v>2400</v>
      </c>
      <c r="K5" s="4">
        <f t="shared" si="1"/>
        <v>1200</v>
      </c>
      <c r="L5" s="4">
        <f t="shared" si="1"/>
        <v>2400</v>
      </c>
      <c r="M5" s="4">
        <f t="shared" si="1"/>
        <v>2400</v>
      </c>
      <c r="N5" s="4">
        <f t="shared" si="0"/>
        <v>24000</v>
      </c>
      <c r="O5" s="4">
        <v>24000</v>
      </c>
    </row>
    <row r="6" spans="1:15" ht="14.25" customHeight="1" x14ac:dyDescent="0.25">
      <c r="A6" s="2" t="s">
        <v>90</v>
      </c>
      <c r="B6" s="4">
        <f t="shared" ref="B6:M6" si="2">+$O$6*B4/100</f>
        <v>4800</v>
      </c>
      <c r="C6" s="4">
        <f t="shared" si="2"/>
        <v>2400</v>
      </c>
      <c r="D6" s="4">
        <f t="shared" si="2"/>
        <v>2400</v>
      </c>
      <c r="E6" s="4">
        <f t="shared" si="2"/>
        <v>4800</v>
      </c>
      <c r="F6" s="4">
        <f t="shared" si="2"/>
        <v>2400</v>
      </c>
      <c r="G6" s="4">
        <f t="shared" si="2"/>
        <v>2400</v>
      </c>
      <c r="H6" s="4">
        <f t="shared" si="2"/>
        <v>4800</v>
      </c>
      <c r="I6" s="4">
        <f t="shared" si="2"/>
        <v>7200</v>
      </c>
      <c r="J6" s="4">
        <f t="shared" si="2"/>
        <v>4800</v>
      </c>
      <c r="K6" s="4">
        <f t="shared" si="2"/>
        <v>2400</v>
      </c>
      <c r="L6" s="4">
        <f t="shared" si="2"/>
        <v>4800</v>
      </c>
      <c r="M6" s="4">
        <f t="shared" si="2"/>
        <v>4800</v>
      </c>
      <c r="N6" s="4">
        <f t="shared" si="0"/>
        <v>48000</v>
      </c>
      <c r="O6" s="4">
        <v>48000</v>
      </c>
    </row>
    <row r="7" spans="1:15" ht="14.25" customHeight="1" x14ac:dyDescent="0.2"/>
    <row r="8" spans="1:15" ht="14.25" customHeight="1" x14ac:dyDescent="0.25">
      <c r="A8" s="1" t="s">
        <v>91</v>
      </c>
    </row>
    <row r="9" spans="1:15" ht="14.25" customHeight="1" x14ac:dyDescent="0.25">
      <c r="A9" s="2" t="s">
        <v>92</v>
      </c>
      <c r="B9" s="4">
        <f>+B5*Politicas!$D$22</f>
        <v>9600000</v>
      </c>
      <c r="C9" s="4">
        <f>+C5*Politicas!$D$22</f>
        <v>4800000</v>
      </c>
      <c r="D9" s="4">
        <f>+D5*Politicas!$D$22</f>
        <v>4800000</v>
      </c>
      <c r="E9" s="4">
        <f>+E5*Politicas!$D$22</f>
        <v>9600000</v>
      </c>
      <c r="F9" s="4">
        <f>+F5*Politicas!$D$22</f>
        <v>4800000</v>
      </c>
      <c r="G9" s="4">
        <f>+G5*Politicas!$D$22</f>
        <v>4800000</v>
      </c>
      <c r="H9" s="4">
        <f>+H5*Politicas!$D$22</f>
        <v>9600000</v>
      </c>
      <c r="I9" s="4">
        <f>+I5*Politicas!$D$22</f>
        <v>14400000</v>
      </c>
      <c r="J9" s="4">
        <f>+J5*Politicas!$D$22</f>
        <v>9600000</v>
      </c>
      <c r="K9" s="4">
        <f>+K5*Politicas!$D$22</f>
        <v>4800000</v>
      </c>
      <c r="L9" s="4">
        <f>+L5*Politicas!$D$22</f>
        <v>9600000</v>
      </c>
      <c r="M9" s="4">
        <f>+M5*Politicas!$D$22</f>
        <v>9600000</v>
      </c>
      <c r="N9" s="4">
        <f t="shared" ref="N9:N11" si="3">SUM(B9:M9)</f>
        <v>96000000</v>
      </c>
    </row>
    <row r="10" spans="1:15" ht="14.25" customHeight="1" x14ac:dyDescent="0.25">
      <c r="A10" s="2" t="s">
        <v>93</v>
      </c>
      <c r="B10" s="4">
        <f>+B6*Politicas!$D$23</f>
        <v>18240000</v>
      </c>
      <c r="C10" s="4">
        <f>+C6*Politicas!$D$23</f>
        <v>9120000</v>
      </c>
      <c r="D10" s="4">
        <f>+D6*Politicas!$D$23</f>
        <v>9120000</v>
      </c>
      <c r="E10" s="4">
        <f>+E6*Politicas!$D$23</f>
        <v>18240000</v>
      </c>
      <c r="F10" s="4">
        <f>+F6*Politicas!$D$23</f>
        <v>9120000</v>
      </c>
      <c r="G10" s="4">
        <f>+G6*Politicas!$D$23</f>
        <v>9120000</v>
      </c>
      <c r="H10" s="4">
        <f>+H6*Politicas!$D$23</f>
        <v>18240000</v>
      </c>
      <c r="I10" s="4">
        <f>+I6*Politicas!$D$23</f>
        <v>27360000</v>
      </c>
      <c r="J10" s="4">
        <f>+J6*Politicas!$D$23</f>
        <v>18240000</v>
      </c>
      <c r="K10" s="4">
        <f>+K6*Politicas!$D$23</f>
        <v>9120000</v>
      </c>
      <c r="L10" s="4">
        <f>+L6*Politicas!$D$23</f>
        <v>18240000</v>
      </c>
      <c r="M10" s="4">
        <f>+M6*Politicas!$D$23</f>
        <v>18240000</v>
      </c>
      <c r="N10" s="4">
        <f t="shared" si="3"/>
        <v>182400000</v>
      </c>
    </row>
    <row r="11" spans="1:15" ht="14.25" customHeight="1" x14ac:dyDescent="0.25">
      <c r="A11" s="1" t="s">
        <v>41</v>
      </c>
      <c r="B11" s="10">
        <f t="shared" ref="B11:M11" si="4">+B9+B10</f>
        <v>27840000</v>
      </c>
      <c r="C11" s="10">
        <f t="shared" si="4"/>
        <v>13920000</v>
      </c>
      <c r="D11" s="10">
        <f t="shared" si="4"/>
        <v>13920000</v>
      </c>
      <c r="E11" s="10">
        <f t="shared" si="4"/>
        <v>27840000</v>
      </c>
      <c r="F11" s="10">
        <f t="shared" si="4"/>
        <v>13920000</v>
      </c>
      <c r="G11" s="10">
        <f t="shared" si="4"/>
        <v>13920000</v>
      </c>
      <c r="H11" s="10">
        <f t="shared" si="4"/>
        <v>27840000</v>
      </c>
      <c r="I11" s="10">
        <f t="shared" si="4"/>
        <v>41760000</v>
      </c>
      <c r="J11" s="10">
        <f t="shared" si="4"/>
        <v>27840000</v>
      </c>
      <c r="K11" s="10">
        <f t="shared" si="4"/>
        <v>13920000</v>
      </c>
      <c r="L11" s="10">
        <f t="shared" si="4"/>
        <v>27840000</v>
      </c>
      <c r="M11" s="10">
        <f t="shared" si="4"/>
        <v>27840000</v>
      </c>
      <c r="N11" s="10">
        <f t="shared" si="3"/>
        <v>278400000</v>
      </c>
    </row>
    <row r="12" spans="1:15" ht="14.25" customHeight="1" x14ac:dyDescent="0.2"/>
    <row r="13" spans="1:15" ht="14.25" customHeight="1" x14ac:dyDescent="0.2"/>
    <row r="14" spans="1:15" ht="14.25" customHeight="1" x14ac:dyDescent="0.2"/>
    <row r="15" spans="1:15" ht="14.25" customHeight="1" x14ac:dyDescent="0.2"/>
    <row r="16" spans="1:15" ht="14.25" customHeight="1" x14ac:dyDescent="0.2"/>
    <row r="17" ht="14.25" customHeight="1" x14ac:dyDescent="0.2"/>
    <row r="18" ht="14.25" customHeight="1" x14ac:dyDescent="0.2"/>
    <row r="19" ht="14.25" customHeight="1" x14ac:dyDescent="0.2"/>
    <row r="20" ht="14.25" customHeight="1" x14ac:dyDescent="0.2"/>
    <row r="21" ht="14.25" customHeight="1" x14ac:dyDescent="0.2"/>
    <row r="22" ht="14.25" customHeight="1" x14ac:dyDescent="0.2"/>
    <row r="23" ht="14.25" customHeight="1" x14ac:dyDescent="0.2"/>
    <row r="24" ht="14.25" customHeight="1" x14ac:dyDescent="0.2"/>
    <row r="25" ht="14.25" customHeight="1" x14ac:dyDescent="0.2"/>
    <row r="26" ht="14.25" customHeight="1" x14ac:dyDescent="0.2"/>
    <row r="27" ht="14.25" customHeight="1" x14ac:dyDescent="0.2"/>
    <row r="28" ht="14.25" customHeight="1" x14ac:dyDescent="0.2"/>
    <row r="29" ht="14.25" customHeight="1" x14ac:dyDescent="0.2"/>
    <row r="30" ht="14.25" customHeight="1" x14ac:dyDescent="0.2"/>
    <row r="31" ht="14.25" customHeight="1" x14ac:dyDescent="0.2"/>
    <row r="32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mergeCells count="1">
    <mergeCell ref="A1:N1"/>
  </mergeCells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00"/>
  <sheetViews>
    <sheetView zoomScale="110" zoomScaleNormal="110" workbookViewId="0">
      <selection activeCell="P18" sqref="P18"/>
    </sheetView>
  </sheetViews>
  <sheetFormatPr baseColWidth="10" defaultColWidth="12.625" defaultRowHeight="15" customHeight="1" x14ac:dyDescent="0.2"/>
  <cols>
    <col min="1" max="1" width="5.5" customWidth="1"/>
    <col min="2" max="2" width="14.75" customWidth="1"/>
    <col min="3" max="3" width="5.875" customWidth="1"/>
    <col min="4" max="14" width="5" customWidth="1"/>
    <col min="15" max="15" width="6.5" customWidth="1"/>
    <col min="16" max="16" width="9.625" customWidth="1"/>
    <col min="17" max="26" width="9.375" customWidth="1"/>
  </cols>
  <sheetData>
    <row r="1" spans="1:17" ht="14.25" customHeight="1" x14ac:dyDescent="0.25">
      <c r="A1" s="36" t="s">
        <v>183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1:17" ht="14.25" customHeight="1" x14ac:dyDescent="0.2"/>
    <row r="3" spans="1:17" ht="14.25" customHeight="1" x14ac:dyDescent="0.25">
      <c r="A3" s="1" t="s">
        <v>73</v>
      </c>
      <c r="B3" s="1"/>
      <c r="C3" s="3" t="s">
        <v>74</v>
      </c>
      <c r="D3" s="3" t="s">
        <v>75</v>
      </c>
      <c r="E3" s="3" t="s">
        <v>76</v>
      </c>
      <c r="F3" s="3" t="s">
        <v>77</v>
      </c>
      <c r="G3" s="3" t="s">
        <v>78</v>
      </c>
      <c r="H3" s="3" t="s">
        <v>79</v>
      </c>
      <c r="I3" s="3" t="s">
        <v>80</v>
      </c>
      <c r="J3" s="3" t="s">
        <v>81</v>
      </c>
      <c r="K3" s="3" t="s">
        <v>82</v>
      </c>
      <c r="L3" s="3" t="s">
        <v>83</v>
      </c>
      <c r="M3" s="3" t="s">
        <v>84</v>
      </c>
      <c r="N3" s="3" t="s">
        <v>85</v>
      </c>
      <c r="O3" s="3" t="s">
        <v>86</v>
      </c>
      <c r="P3" s="3" t="s">
        <v>94</v>
      </c>
    </row>
    <row r="4" spans="1:17" ht="14.25" customHeight="1" x14ac:dyDescent="0.25">
      <c r="B4" s="1" t="s">
        <v>95</v>
      </c>
    </row>
    <row r="5" spans="1:17" ht="14.25" customHeight="1" x14ac:dyDescent="0.25">
      <c r="B5" s="2" t="s">
        <v>45</v>
      </c>
      <c r="C5" s="2">
        <f t="shared" ref="C5:M5" si="0">+C6*$P$5</f>
        <v>240</v>
      </c>
      <c r="D5" s="2">
        <f t="shared" si="0"/>
        <v>120</v>
      </c>
      <c r="E5" s="2">
        <f t="shared" si="0"/>
        <v>120</v>
      </c>
      <c r="F5" s="2">
        <f t="shared" si="0"/>
        <v>240</v>
      </c>
      <c r="G5" s="2">
        <f t="shared" si="0"/>
        <v>120</v>
      </c>
      <c r="H5" s="2">
        <f t="shared" si="0"/>
        <v>120</v>
      </c>
      <c r="I5" s="2">
        <f t="shared" si="0"/>
        <v>240</v>
      </c>
      <c r="J5" s="2">
        <f t="shared" si="0"/>
        <v>360</v>
      </c>
      <c r="K5" s="2">
        <f t="shared" si="0"/>
        <v>240</v>
      </c>
      <c r="L5" s="2">
        <f t="shared" si="0"/>
        <v>120</v>
      </c>
      <c r="M5" s="2">
        <f t="shared" si="0"/>
        <v>240</v>
      </c>
      <c r="N5" s="1">
        <v>700</v>
      </c>
      <c r="O5" s="1">
        <v>700</v>
      </c>
      <c r="P5" s="11">
        <v>0.1</v>
      </c>
      <c r="Q5" s="2" t="s">
        <v>96</v>
      </c>
    </row>
    <row r="6" spans="1:17" ht="14.25" customHeight="1" x14ac:dyDescent="0.25">
      <c r="A6" s="2" t="s">
        <v>7</v>
      </c>
      <c r="B6" s="2" t="s">
        <v>8</v>
      </c>
      <c r="C6" s="4">
        <f>+'Ppto Ventas'!B5</f>
        <v>2400</v>
      </c>
      <c r="D6" s="4">
        <f>+'Ppto Ventas'!C5</f>
        <v>1200</v>
      </c>
      <c r="E6" s="4">
        <f>+'Ppto Ventas'!D5</f>
        <v>1200</v>
      </c>
      <c r="F6" s="4">
        <f>+'Ppto Ventas'!E5</f>
        <v>2400</v>
      </c>
      <c r="G6" s="4">
        <f>+'Ppto Ventas'!F5</f>
        <v>1200</v>
      </c>
      <c r="H6" s="4">
        <f>+'Ppto Ventas'!G5</f>
        <v>1200</v>
      </c>
      <c r="I6" s="4">
        <f>+'Ppto Ventas'!H5</f>
        <v>2400</v>
      </c>
      <c r="J6" s="4">
        <f>+'Ppto Ventas'!I5</f>
        <v>3600</v>
      </c>
      <c r="K6" s="4">
        <f>+'Ppto Ventas'!J5</f>
        <v>2400</v>
      </c>
      <c r="L6" s="4">
        <f>+'Ppto Ventas'!K5</f>
        <v>1200</v>
      </c>
      <c r="M6" s="4">
        <f>+'Ppto Ventas'!L5</f>
        <v>2400</v>
      </c>
      <c r="N6" s="4">
        <f>+'Ppto Ventas'!M5</f>
        <v>2400</v>
      </c>
      <c r="O6" s="4">
        <f>SUM(C6:N6)</f>
        <v>24000</v>
      </c>
    </row>
    <row r="7" spans="1:17" ht="14.25" customHeight="1" x14ac:dyDescent="0.25">
      <c r="A7" s="1" t="s">
        <v>9</v>
      </c>
      <c r="B7" s="1" t="s">
        <v>97</v>
      </c>
      <c r="C7" s="10">
        <f t="shared" ref="C7:O7" si="1">+C5+C6</f>
        <v>2640</v>
      </c>
      <c r="D7" s="10">
        <f t="shared" si="1"/>
        <v>1320</v>
      </c>
      <c r="E7" s="10">
        <f t="shared" si="1"/>
        <v>1320</v>
      </c>
      <c r="F7" s="10">
        <f t="shared" si="1"/>
        <v>2640</v>
      </c>
      <c r="G7" s="10">
        <f t="shared" si="1"/>
        <v>1320</v>
      </c>
      <c r="H7" s="10">
        <f t="shared" si="1"/>
        <v>1320</v>
      </c>
      <c r="I7" s="10">
        <f t="shared" si="1"/>
        <v>2640</v>
      </c>
      <c r="J7" s="10">
        <f t="shared" si="1"/>
        <v>3960</v>
      </c>
      <c r="K7" s="10">
        <f t="shared" si="1"/>
        <v>2640</v>
      </c>
      <c r="L7" s="10">
        <f t="shared" si="1"/>
        <v>1320</v>
      </c>
      <c r="M7" s="10">
        <f t="shared" si="1"/>
        <v>2640</v>
      </c>
      <c r="N7" s="10">
        <f t="shared" si="1"/>
        <v>3100</v>
      </c>
      <c r="O7" s="10">
        <f t="shared" si="1"/>
        <v>24700</v>
      </c>
    </row>
    <row r="8" spans="1:17" ht="14.25" customHeight="1" x14ac:dyDescent="0.25">
      <c r="A8" s="2" t="s">
        <v>11</v>
      </c>
      <c r="B8" s="2" t="s">
        <v>44</v>
      </c>
      <c r="C8" s="1">
        <v>600</v>
      </c>
      <c r="D8" s="2">
        <f t="shared" ref="D8:N8" si="2">+C5</f>
        <v>240</v>
      </c>
      <c r="E8" s="2">
        <f t="shared" si="2"/>
        <v>120</v>
      </c>
      <c r="F8" s="2">
        <f t="shared" si="2"/>
        <v>120</v>
      </c>
      <c r="G8" s="2">
        <f t="shared" si="2"/>
        <v>240</v>
      </c>
      <c r="H8" s="2">
        <f t="shared" si="2"/>
        <v>120</v>
      </c>
      <c r="I8" s="2">
        <f t="shared" si="2"/>
        <v>120</v>
      </c>
      <c r="J8" s="2">
        <f t="shared" si="2"/>
        <v>240</v>
      </c>
      <c r="K8" s="2">
        <f t="shared" si="2"/>
        <v>360</v>
      </c>
      <c r="L8" s="2">
        <f t="shared" si="2"/>
        <v>240</v>
      </c>
      <c r="M8" s="2">
        <f t="shared" si="2"/>
        <v>120</v>
      </c>
      <c r="N8" s="2">
        <f t="shared" si="2"/>
        <v>240</v>
      </c>
      <c r="O8" s="1">
        <v>600</v>
      </c>
      <c r="P8" s="1">
        <v>600</v>
      </c>
    </row>
    <row r="9" spans="1:17" ht="14.25" customHeight="1" x14ac:dyDescent="0.25">
      <c r="A9" s="1" t="s">
        <v>9</v>
      </c>
      <c r="B9" s="1" t="s">
        <v>98</v>
      </c>
      <c r="C9" s="10">
        <f t="shared" ref="C9:O9" si="3">+C7-C8</f>
        <v>2040</v>
      </c>
      <c r="D9" s="10">
        <f t="shared" si="3"/>
        <v>1080</v>
      </c>
      <c r="E9" s="10">
        <f t="shared" si="3"/>
        <v>1200</v>
      </c>
      <c r="F9" s="10">
        <f t="shared" si="3"/>
        <v>2520</v>
      </c>
      <c r="G9" s="10">
        <f t="shared" si="3"/>
        <v>1080</v>
      </c>
      <c r="H9" s="10">
        <f t="shared" si="3"/>
        <v>1200</v>
      </c>
      <c r="I9" s="10">
        <f t="shared" si="3"/>
        <v>2520</v>
      </c>
      <c r="J9" s="10">
        <f t="shared" si="3"/>
        <v>3720</v>
      </c>
      <c r="K9" s="10">
        <f t="shared" si="3"/>
        <v>2280</v>
      </c>
      <c r="L9" s="10">
        <f t="shared" si="3"/>
        <v>1080</v>
      </c>
      <c r="M9" s="10">
        <f t="shared" si="3"/>
        <v>2520</v>
      </c>
      <c r="N9" s="10">
        <f t="shared" si="3"/>
        <v>2860</v>
      </c>
      <c r="O9" s="10">
        <f t="shared" si="3"/>
        <v>24100</v>
      </c>
    </row>
    <row r="10" spans="1:17" ht="14.25" customHeight="1" x14ac:dyDescent="0.25">
      <c r="O10" s="4"/>
    </row>
    <row r="11" spans="1:17" ht="14.25" customHeight="1" x14ac:dyDescent="0.25">
      <c r="A11" s="1" t="s">
        <v>73</v>
      </c>
      <c r="B11" s="1"/>
      <c r="C11" s="3" t="s">
        <v>74</v>
      </c>
      <c r="D11" s="3" t="s">
        <v>75</v>
      </c>
      <c r="E11" s="3" t="s">
        <v>76</v>
      </c>
      <c r="F11" s="3" t="s">
        <v>77</v>
      </c>
      <c r="G11" s="3" t="s">
        <v>78</v>
      </c>
      <c r="H11" s="3" t="s">
        <v>79</v>
      </c>
      <c r="I11" s="3" t="s">
        <v>80</v>
      </c>
      <c r="J11" s="3" t="s">
        <v>81</v>
      </c>
      <c r="K11" s="3" t="s">
        <v>82</v>
      </c>
      <c r="L11" s="3" t="s">
        <v>83</v>
      </c>
      <c r="M11" s="3" t="s">
        <v>84</v>
      </c>
      <c r="N11" s="3" t="s">
        <v>85</v>
      </c>
      <c r="O11" s="3" t="s">
        <v>86</v>
      </c>
      <c r="P11" s="3" t="s">
        <v>94</v>
      </c>
    </row>
    <row r="12" spans="1:17" ht="14.25" customHeight="1" x14ac:dyDescent="0.25">
      <c r="B12" s="1" t="s">
        <v>99</v>
      </c>
    </row>
    <row r="13" spans="1:17" ht="14.25" customHeight="1" x14ac:dyDescent="0.25">
      <c r="B13" s="2" t="s">
        <v>45</v>
      </c>
      <c r="C13" s="4">
        <f>+C14*$P$13</f>
        <v>960</v>
      </c>
      <c r="D13" s="4">
        <f t="shared" ref="D13:M13" si="4">+D14*$P$5</f>
        <v>240</v>
      </c>
      <c r="E13" s="4">
        <f t="shared" si="4"/>
        <v>240</v>
      </c>
      <c r="F13" s="4">
        <f t="shared" si="4"/>
        <v>480</v>
      </c>
      <c r="G13" s="4">
        <f t="shared" si="4"/>
        <v>240</v>
      </c>
      <c r="H13" s="4">
        <f t="shared" si="4"/>
        <v>240</v>
      </c>
      <c r="I13" s="4">
        <f t="shared" si="4"/>
        <v>480</v>
      </c>
      <c r="J13" s="4">
        <f t="shared" si="4"/>
        <v>720</v>
      </c>
      <c r="K13" s="4">
        <f t="shared" si="4"/>
        <v>480</v>
      </c>
      <c r="L13" s="4">
        <f t="shared" si="4"/>
        <v>240</v>
      </c>
      <c r="M13" s="4">
        <f t="shared" si="4"/>
        <v>480</v>
      </c>
      <c r="N13" s="10">
        <v>2000</v>
      </c>
      <c r="O13" s="10">
        <v>2000</v>
      </c>
      <c r="P13" s="11">
        <v>0.2</v>
      </c>
      <c r="Q13" s="2" t="s">
        <v>96</v>
      </c>
    </row>
    <row r="14" spans="1:17" ht="14.25" customHeight="1" x14ac:dyDescent="0.25">
      <c r="A14" s="2" t="s">
        <v>7</v>
      </c>
      <c r="B14" s="2" t="s">
        <v>8</v>
      </c>
      <c r="C14" s="10">
        <f>+'Ppto Ventas'!B6</f>
        <v>4800</v>
      </c>
      <c r="D14" s="10">
        <f>+'Ppto Ventas'!C6</f>
        <v>2400</v>
      </c>
      <c r="E14" s="10">
        <f>+'Ppto Ventas'!D6</f>
        <v>2400</v>
      </c>
      <c r="F14" s="10">
        <f>+'Ppto Ventas'!E6</f>
        <v>4800</v>
      </c>
      <c r="G14" s="10">
        <f>+'Ppto Ventas'!F6</f>
        <v>2400</v>
      </c>
      <c r="H14" s="10">
        <f>+'Ppto Ventas'!G6</f>
        <v>2400</v>
      </c>
      <c r="I14" s="10">
        <f>+'Ppto Ventas'!H6</f>
        <v>4800</v>
      </c>
      <c r="J14" s="10">
        <f>+'Ppto Ventas'!I6</f>
        <v>7200</v>
      </c>
      <c r="K14" s="10">
        <f>+'Ppto Ventas'!J6</f>
        <v>4800</v>
      </c>
      <c r="L14" s="10">
        <f>+'Ppto Ventas'!K6</f>
        <v>2400</v>
      </c>
      <c r="M14" s="10">
        <f>+'Ppto Ventas'!L6</f>
        <v>4800</v>
      </c>
      <c r="N14" s="10">
        <f>+'Ppto Ventas'!M6</f>
        <v>4800</v>
      </c>
      <c r="O14" s="4">
        <f>SUM(C14:N14)</f>
        <v>48000</v>
      </c>
    </row>
    <row r="15" spans="1:17" ht="14.25" customHeight="1" x14ac:dyDescent="0.25">
      <c r="A15" s="1" t="s">
        <v>9</v>
      </c>
      <c r="B15" s="1" t="s">
        <v>97</v>
      </c>
      <c r="C15" s="10">
        <f t="shared" ref="C15:O15" si="5">+C13+C14</f>
        <v>5760</v>
      </c>
      <c r="D15" s="10">
        <f t="shared" si="5"/>
        <v>2640</v>
      </c>
      <c r="E15" s="10">
        <f t="shared" si="5"/>
        <v>2640</v>
      </c>
      <c r="F15" s="10">
        <f t="shared" si="5"/>
        <v>5280</v>
      </c>
      <c r="G15" s="10">
        <f t="shared" si="5"/>
        <v>2640</v>
      </c>
      <c r="H15" s="10">
        <f t="shared" si="5"/>
        <v>2640</v>
      </c>
      <c r="I15" s="10">
        <f t="shared" si="5"/>
        <v>5280</v>
      </c>
      <c r="J15" s="10">
        <f t="shared" si="5"/>
        <v>7920</v>
      </c>
      <c r="K15" s="10">
        <f t="shared" si="5"/>
        <v>5280</v>
      </c>
      <c r="L15" s="10">
        <f t="shared" si="5"/>
        <v>2640</v>
      </c>
      <c r="M15" s="10">
        <f t="shared" si="5"/>
        <v>5280</v>
      </c>
      <c r="N15" s="10">
        <f t="shared" si="5"/>
        <v>6800</v>
      </c>
      <c r="O15" s="10">
        <f t="shared" si="5"/>
        <v>50000</v>
      </c>
    </row>
    <row r="16" spans="1:17" ht="14.25" customHeight="1" x14ac:dyDescent="0.25">
      <c r="A16" s="2" t="s">
        <v>11</v>
      </c>
      <c r="B16" s="2" t="s">
        <v>44</v>
      </c>
      <c r="C16" s="10">
        <v>1200</v>
      </c>
      <c r="D16" s="4">
        <f t="shared" ref="D16:N16" si="6">+C13</f>
        <v>960</v>
      </c>
      <c r="E16" s="4">
        <f t="shared" si="6"/>
        <v>240</v>
      </c>
      <c r="F16" s="4">
        <f t="shared" si="6"/>
        <v>240</v>
      </c>
      <c r="G16" s="4">
        <f t="shared" si="6"/>
        <v>480</v>
      </c>
      <c r="H16" s="4">
        <f t="shared" si="6"/>
        <v>240</v>
      </c>
      <c r="I16" s="4">
        <f t="shared" si="6"/>
        <v>240</v>
      </c>
      <c r="J16" s="4">
        <f t="shared" si="6"/>
        <v>480</v>
      </c>
      <c r="K16" s="4">
        <f t="shared" si="6"/>
        <v>720</v>
      </c>
      <c r="L16" s="4">
        <f t="shared" si="6"/>
        <v>480</v>
      </c>
      <c r="M16" s="4">
        <f t="shared" si="6"/>
        <v>240</v>
      </c>
      <c r="N16" s="4">
        <f t="shared" si="6"/>
        <v>480</v>
      </c>
      <c r="O16" s="10">
        <v>1200</v>
      </c>
      <c r="P16" s="10">
        <v>1200</v>
      </c>
    </row>
    <row r="17" spans="1:15" ht="14.25" customHeight="1" x14ac:dyDescent="0.25">
      <c r="A17" s="1" t="s">
        <v>9</v>
      </c>
      <c r="B17" s="1" t="s">
        <v>98</v>
      </c>
      <c r="C17" s="10">
        <f t="shared" ref="C17:O17" si="7">+C15-C16</f>
        <v>4560</v>
      </c>
      <c r="D17" s="10">
        <f t="shared" si="7"/>
        <v>1680</v>
      </c>
      <c r="E17" s="10">
        <f t="shared" si="7"/>
        <v>2400</v>
      </c>
      <c r="F17" s="10">
        <f t="shared" si="7"/>
        <v>5040</v>
      </c>
      <c r="G17" s="10">
        <f t="shared" si="7"/>
        <v>2160</v>
      </c>
      <c r="H17" s="10">
        <f t="shared" si="7"/>
        <v>2400</v>
      </c>
      <c r="I17" s="10">
        <f t="shared" si="7"/>
        <v>5040</v>
      </c>
      <c r="J17" s="10">
        <f t="shared" si="7"/>
        <v>7440</v>
      </c>
      <c r="K17" s="10">
        <f t="shared" si="7"/>
        <v>4560</v>
      </c>
      <c r="L17" s="10">
        <f t="shared" si="7"/>
        <v>2160</v>
      </c>
      <c r="M17" s="10">
        <f t="shared" si="7"/>
        <v>5040</v>
      </c>
      <c r="N17" s="10">
        <f t="shared" si="7"/>
        <v>6320</v>
      </c>
      <c r="O17" s="10">
        <f t="shared" si="7"/>
        <v>48800</v>
      </c>
    </row>
    <row r="18" spans="1:15" ht="14.25" customHeight="1" x14ac:dyDescent="0.25">
      <c r="O18" s="4"/>
    </row>
    <row r="19" spans="1:15" ht="14.25" customHeight="1" x14ac:dyDescent="0.2"/>
    <row r="20" spans="1:15" ht="14.25" customHeight="1" x14ac:dyDescent="0.2"/>
    <row r="21" spans="1:15" ht="14.25" customHeight="1" x14ac:dyDescent="0.2"/>
    <row r="22" spans="1:15" ht="14.25" customHeight="1" x14ac:dyDescent="0.2"/>
    <row r="23" spans="1:15" ht="14.25" customHeight="1" x14ac:dyDescent="0.2"/>
    <row r="24" spans="1:15" ht="14.25" customHeight="1" x14ac:dyDescent="0.2"/>
    <row r="25" spans="1:15" ht="14.25" customHeight="1" x14ac:dyDescent="0.2"/>
    <row r="26" spans="1:15" ht="14.25" customHeight="1" x14ac:dyDescent="0.2"/>
    <row r="27" spans="1:15" ht="14.25" customHeight="1" x14ac:dyDescent="0.2"/>
    <row r="28" spans="1:15" ht="14.25" customHeight="1" x14ac:dyDescent="0.2"/>
    <row r="29" spans="1:15" ht="14.25" customHeight="1" x14ac:dyDescent="0.2"/>
    <row r="30" spans="1:15" ht="14.25" customHeight="1" x14ac:dyDescent="0.2"/>
    <row r="31" spans="1:15" ht="14.25" customHeight="1" x14ac:dyDescent="0.2"/>
    <row r="32" spans="1:15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mergeCells count="1">
    <mergeCell ref="A1:P1"/>
  </mergeCell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00"/>
  <sheetViews>
    <sheetView zoomScale="110" zoomScaleNormal="110" workbookViewId="0">
      <selection activeCell="C11" sqref="C11"/>
    </sheetView>
  </sheetViews>
  <sheetFormatPr baseColWidth="10" defaultColWidth="12.625" defaultRowHeight="15" customHeight="1" x14ac:dyDescent="0.2"/>
  <cols>
    <col min="1" max="1" width="5.125" customWidth="1"/>
    <col min="2" max="2" width="11.75" customWidth="1"/>
    <col min="3" max="3" width="7.875" customWidth="1"/>
    <col min="4" max="4" width="6.625" customWidth="1"/>
    <col min="5" max="5" width="7" customWidth="1"/>
    <col min="6" max="6" width="7.875" customWidth="1"/>
    <col min="7" max="7" width="7.125" customWidth="1"/>
    <col min="8" max="8" width="6.875" customWidth="1"/>
    <col min="9" max="9" width="7.875" customWidth="1"/>
    <col min="10" max="11" width="8.5" customWidth="1"/>
    <col min="12" max="12" width="7.625" customWidth="1"/>
    <col min="13" max="13" width="8.625" customWidth="1"/>
    <col min="14" max="14" width="8.875" customWidth="1"/>
    <col min="15" max="15" width="9.375" customWidth="1"/>
    <col min="16" max="16" width="7.875" customWidth="1"/>
    <col min="17" max="26" width="9.375" customWidth="1"/>
  </cols>
  <sheetData>
    <row r="1" spans="1:17" ht="14.25" customHeight="1" x14ac:dyDescent="0.25">
      <c r="A1" s="36" t="s">
        <v>100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7" ht="14.25" customHeight="1" x14ac:dyDescent="0.2"/>
    <row r="3" spans="1:17" ht="14.25" customHeight="1" x14ac:dyDescent="0.25">
      <c r="A3" s="1" t="s">
        <v>73</v>
      </c>
      <c r="B3" s="1"/>
      <c r="C3" s="3" t="s">
        <v>74</v>
      </c>
      <c r="D3" s="3" t="s">
        <v>75</v>
      </c>
      <c r="E3" s="3" t="s">
        <v>76</v>
      </c>
      <c r="F3" s="3" t="s">
        <v>77</v>
      </c>
      <c r="G3" s="3" t="s">
        <v>78</v>
      </c>
      <c r="H3" s="3" t="s">
        <v>79</v>
      </c>
      <c r="I3" s="3" t="s">
        <v>80</v>
      </c>
      <c r="J3" s="3" t="s">
        <v>81</v>
      </c>
      <c r="K3" s="3" t="s">
        <v>82</v>
      </c>
      <c r="L3" s="3" t="s">
        <v>83</v>
      </c>
      <c r="M3" s="3" t="s">
        <v>84</v>
      </c>
      <c r="N3" s="3" t="s">
        <v>85</v>
      </c>
      <c r="O3" s="3" t="s">
        <v>86</v>
      </c>
      <c r="P3" s="3" t="s">
        <v>94</v>
      </c>
    </row>
    <row r="4" spans="1:17" ht="14.25" customHeight="1" x14ac:dyDescent="0.25">
      <c r="A4" s="1" t="s">
        <v>101</v>
      </c>
      <c r="B4" s="1" t="s">
        <v>102</v>
      </c>
      <c r="C4" s="4">
        <f>+'Ppto Produc'!C9</f>
        <v>2040</v>
      </c>
      <c r="D4" s="4">
        <f>+'Ppto Produc'!D9</f>
        <v>1080</v>
      </c>
      <c r="E4" s="4">
        <f>+'Ppto Produc'!E9</f>
        <v>1200</v>
      </c>
      <c r="F4" s="4">
        <f>+'Ppto Produc'!F9</f>
        <v>2520</v>
      </c>
      <c r="G4" s="4">
        <f>+'Ppto Produc'!G9</f>
        <v>1080</v>
      </c>
      <c r="H4" s="4">
        <f>+'Ppto Produc'!H9</f>
        <v>1200</v>
      </c>
      <c r="I4" s="4">
        <f>+'Ppto Produc'!I9</f>
        <v>2520</v>
      </c>
      <c r="J4" s="4">
        <f>+'Ppto Produc'!J9</f>
        <v>3720</v>
      </c>
      <c r="K4" s="4">
        <f>+'Ppto Produc'!K9</f>
        <v>2280</v>
      </c>
      <c r="L4" s="4">
        <f>+'Ppto Produc'!L9</f>
        <v>1080</v>
      </c>
      <c r="M4" s="4">
        <f>+'Ppto Produc'!M9</f>
        <v>2520</v>
      </c>
      <c r="N4" s="4">
        <f>+'Ppto Produc'!N9</f>
        <v>2860</v>
      </c>
      <c r="O4" s="4">
        <f t="shared" ref="O4:O5" si="0">SUM(C4:N4)</f>
        <v>24100</v>
      </c>
    </row>
    <row r="5" spans="1:17" ht="14.25" customHeight="1" x14ac:dyDescent="0.25">
      <c r="A5" s="1" t="s">
        <v>101</v>
      </c>
      <c r="B5" s="1" t="s">
        <v>103</v>
      </c>
      <c r="C5" s="4">
        <f>+'Ppto Produc'!C17</f>
        <v>4560</v>
      </c>
      <c r="D5" s="4">
        <f>+'Ppto Produc'!D17</f>
        <v>1680</v>
      </c>
      <c r="E5" s="4">
        <f>+'Ppto Produc'!E17</f>
        <v>2400</v>
      </c>
      <c r="F5" s="4">
        <f>+'Ppto Produc'!F17</f>
        <v>5040</v>
      </c>
      <c r="G5" s="4">
        <f>+'Ppto Produc'!G17</f>
        <v>2160</v>
      </c>
      <c r="H5" s="4">
        <f>+'Ppto Produc'!H17</f>
        <v>2400</v>
      </c>
      <c r="I5" s="4">
        <f>+'Ppto Produc'!I17</f>
        <v>5040</v>
      </c>
      <c r="J5" s="4">
        <f>+'Ppto Produc'!J17</f>
        <v>7440</v>
      </c>
      <c r="K5" s="4">
        <f>+'Ppto Produc'!K17</f>
        <v>4560</v>
      </c>
      <c r="L5" s="4">
        <f>+'Ppto Produc'!L17</f>
        <v>2160</v>
      </c>
      <c r="M5" s="4">
        <f>+'Ppto Produc'!M17</f>
        <v>5040</v>
      </c>
      <c r="N5" s="4">
        <f>+'Ppto Produc'!N17</f>
        <v>6320</v>
      </c>
      <c r="O5" s="10">
        <f t="shared" si="0"/>
        <v>48800</v>
      </c>
      <c r="P5" s="11">
        <v>0.1</v>
      </c>
      <c r="Q5" s="2" t="s">
        <v>96</v>
      </c>
    </row>
    <row r="6" spans="1:17" ht="14.25" customHeight="1" x14ac:dyDescent="0.25">
      <c r="B6" s="1" t="s">
        <v>58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7" ht="14.25" customHeight="1" x14ac:dyDescent="0.25">
      <c r="A7" s="2">
        <v>1.5</v>
      </c>
      <c r="B7" s="2" t="s">
        <v>54</v>
      </c>
      <c r="C7" s="4">
        <f t="shared" ref="C7:N7" si="1">+C4*$A$7</f>
        <v>3060</v>
      </c>
      <c r="D7" s="4">
        <f t="shared" si="1"/>
        <v>1620</v>
      </c>
      <c r="E7" s="4">
        <f t="shared" si="1"/>
        <v>1800</v>
      </c>
      <c r="F7" s="4">
        <f t="shared" si="1"/>
        <v>3780</v>
      </c>
      <c r="G7" s="4">
        <f t="shared" si="1"/>
        <v>1620</v>
      </c>
      <c r="H7" s="4">
        <f t="shared" si="1"/>
        <v>1800</v>
      </c>
      <c r="I7" s="4">
        <f t="shared" si="1"/>
        <v>3780</v>
      </c>
      <c r="J7" s="4">
        <f t="shared" si="1"/>
        <v>5580</v>
      </c>
      <c r="K7" s="4">
        <f t="shared" si="1"/>
        <v>3420</v>
      </c>
      <c r="L7" s="4">
        <f t="shared" si="1"/>
        <v>1620</v>
      </c>
      <c r="M7" s="4">
        <f t="shared" si="1"/>
        <v>3780</v>
      </c>
      <c r="N7" s="4">
        <f t="shared" si="1"/>
        <v>4290</v>
      </c>
      <c r="O7" s="4">
        <f t="shared" ref="O7:O8" si="2">SUM(C7:N7)</f>
        <v>36150</v>
      </c>
    </row>
    <row r="8" spans="1:17" ht="14.25" customHeight="1" x14ac:dyDescent="0.25">
      <c r="A8" s="2">
        <v>1</v>
      </c>
      <c r="B8" s="2" t="s">
        <v>56</v>
      </c>
      <c r="C8" s="4">
        <f t="shared" ref="C8:N8" si="3">+C5*$A$8</f>
        <v>4560</v>
      </c>
      <c r="D8" s="4">
        <f t="shared" si="3"/>
        <v>1680</v>
      </c>
      <c r="E8" s="4">
        <f t="shared" si="3"/>
        <v>2400</v>
      </c>
      <c r="F8" s="4">
        <f t="shared" si="3"/>
        <v>5040</v>
      </c>
      <c r="G8" s="4">
        <f t="shared" si="3"/>
        <v>2160</v>
      </c>
      <c r="H8" s="4">
        <f t="shared" si="3"/>
        <v>2400</v>
      </c>
      <c r="I8" s="4">
        <f t="shared" si="3"/>
        <v>5040</v>
      </c>
      <c r="J8" s="4">
        <f t="shared" si="3"/>
        <v>7440</v>
      </c>
      <c r="K8" s="4">
        <f t="shared" si="3"/>
        <v>4560</v>
      </c>
      <c r="L8" s="4">
        <f t="shared" si="3"/>
        <v>2160</v>
      </c>
      <c r="M8" s="4">
        <f t="shared" si="3"/>
        <v>5040</v>
      </c>
      <c r="N8" s="4">
        <f t="shared" si="3"/>
        <v>6320</v>
      </c>
      <c r="O8" s="4">
        <f t="shared" si="2"/>
        <v>48800</v>
      </c>
    </row>
    <row r="9" spans="1:17" ht="14.25" customHeight="1" x14ac:dyDescent="0.25">
      <c r="A9" s="2" t="s">
        <v>104</v>
      </c>
      <c r="B9" s="1" t="s">
        <v>105</v>
      </c>
      <c r="C9" s="10">
        <f t="shared" ref="C9:O9" si="4">+C7+C8</f>
        <v>7620</v>
      </c>
      <c r="D9" s="10">
        <f t="shared" si="4"/>
        <v>3300</v>
      </c>
      <c r="E9" s="10">
        <f t="shared" si="4"/>
        <v>4200</v>
      </c>
      <c r="F9" s="10">
        <f t="shared" si="4"/>
        <v>8820</v>
      </c>
      <c r="G9" s="10">
        <f t="shared" si="4"/>
        <v>3780</v>
      </c>
      <c r="H9" s="10">
        <f t="shared" si="4"/>
        <v>4200</v>
      </c>
      <c r="I9" s="10">
        <f t="shared" si="4"/>
        <v>8820</v>
      </c>
      <c r="J9" s="10">
        <f t="shared" si="4"/>
        <v>13020</v>
      </c>
      <c r="K9" s="10">
        <f t="shared" si="4"/>
        <v>7980</v>
      </c>
      <c r="L9" s="10">
        <f t="shared" si="4"/>
        <v>3780</v>
      </c>
      <c r="M9" s="10">
        <f t="shared" si="4"/>
        <v>8820</v>
      </c>
      <c r="N9" s="10">
        <f t="shared" si="4"/>
        <v>10610</v>
      </c>
      <c r="O9" s="10">
        <f t="shared" si="4"/>
        <v>84950</v>
      </c>
    </row>
    <row r="10" spans="1:17" ht="14.25" customHeight="1" x14ac:dyDescent="0.25">
      <c r="B10" s="2" t="s">
        <v>106</v>
      </c>
      <c r="C10" s="4">
        <v>100</v>
      </c>
      <c r="D10" s="4">
        <v>100</v>
      </c>
      <c r="E10" s="4">
        <v>100</v>
      </c>
      <c r="F10" s="4">
        <v>100</v>
      </c>
      <c r="G10" s="4">
        <v>100</v>
      </c>
      <c r="H10" s="4">
        <v>100</v>
      </c>
      <c r="I10" s="4">
        <v>100</v>
      </c>
      <c r="J10" s="4">
        <v>100</v>
      </c>
      <c r="K10" s="4">
        <v>100</v>
      </c>
      <c r="L10" s="4">
        <v>100</v>
      </c>
      <c r="M10" s="4">
        <v>100</v>
      </c>
      <c r="N10" s="4">
        <v>100</v>
      </c>
      <c r="O10" s="4">
        <v>100</v>
      </c>
    </row>
    <row r="11" spans="1:17" ht="14.25" customHeight="1" x14ac:dyDescent="0.25">
      <c r="B11" s="1" t="s">
        <v>107</v>
      </c>
      <c r="C11" s="10">
        <f t="shared" ref="C11:O11" si="5">+C9*C10</f>
        <v>762000</v>
      </c>
      <c r="D11" s="10">
        <f t="shared" si="5"/>
        <v>330000</v>
      </c>
      <c r="E11" s="10">
        <f t="shared" si="5"/>
        <v>420000</v>
      </c>
      <c r="F11" s="10">
        <f t="shared" si="5"/>
        <v>882000</v>
      </c>
      <c r="G11" s="10">
        <f t="shared" si="5"/>
        <v>378000</v>
      </c>
      <c r="H11" s="10">
        <f t="shared" si="5"/>
        <v>420000</v>
      </c>
      <c r="I11" s="10">
        <f t="shared" si="5"/>
        <v>882000</v>
      </c>
      <c r="J11" s="10">
        <f t="shared" si="5"/>
        <v>1302000</v>
      </c>
      <c r="K11" s="10">
        <f t="shared" si="5"/>
        <v>798000</v>
      </c>
      <c r="L11" s="10">
        <f t="shared" si="5"/>
        <v>378000</v>
      </c>
      <c r="M11" s="10">
        <f t="shared" si="5"/>
        <v>882000</v>
      </c>
      <c r="N11" s="10">
        <f t="shared" si="5"/>
        <v>1061000</v>
      </c>
      <c r="O11" s="10">
        <f t="shared" si="5"/>
        <v>8495000</v>
      </c>
    </row>
    <row r="12" spans="1:17" ht="14.25" customHeight="1" x14ac:dyDescent="0.25">
      <c r="B12" s="1" t="s">
        <v>61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7" ht="14.25" customHeight="1" x14ac:dyDescent="0.25">
      <c r="A13" s="2">
        <v>3</v>
      </c>
      <c r="B13" s="2" t="s">
        <v>54</v>
      </c>
      <c r="C13" s="4">
        <f t="shared" ref="C13:N13" si="6">+C4*$A$13</f>
        <v>6120</v>
      </c>
      <c r="D13" s="4">
        <f t="shared" si="6"/>
        <v>3240</v>
      </c>
      <c r="E13" s="4">
        <f t="shared" si="6"/>
        <v>3600</v>
      </c>
      <c r="F13" s="4">
        <f t="shared" si="6"/>
        <v>7560</v>
      </c>
      <c r="G13" s="4">
        <f t="shared" si="6"/>
        <v>3240</v>
      </c>
      <c r="H13" s="4">
        <f t="shared" si="6"/>
        <v>3600</v>
      </c>
      <c r="I13" s="4">
        <f t="shared" si="6"/>
        <v>7560</v>
      </c>
      <c r="J13" s="4">
        <f t="shared" si="6"/>
        <v>11160</v>
      </c>
      <c r="K13" s="4">
        <f t="shared" si="6"/>
        <v>6840</v>
      </c>
      <c r="L13" s="4">
        <f t="shared" si="6"/>
        <v>3240</v>
      </c>
      <c r="M13" s="4">
        <f t="shared" si="6"/>
        <v>7560</v>
      </c>
      <c r="N13" s="4">
        <f t="shared" si="6"/>
        <v>8580</v>
      </c>
      <c r="O13" s="4">
        <f t="shared" ref="O13:O14" si="7">SUM(C13:N13)</f>
        <v>72300</v>
      </c>
    </row>
    <row r="14" spans="1:17" ht="14.25" customHeight="1" x14ac:dyDescent="0.25">
      <c r="A14" s="2">
        <v>2</v>
      </c>
      <c r="B14" s="2" t="s">
        <v>56</v>
      </c>
      <c r="C14" s="4">
        <f t="shared" ref="C14:N14" si="8">+C5*$A$14</f>
        <v>9120</v>
      </c>
      <c r="D14" s="4">
        <f t="shared" si="8"/>
        <v>3360</v>
      </c>
      <c r="E14" s="4">
        <f t="shared" si="8"/>
        <v>4800</v>
      </c>
      <c r="F14" s="4">
        <f t="shared" si="8"/>
        <v>10080</v>
      </c>
      <c r="G14" s="4">
        <f t="shared" si="8"/>
        <v>4320</v>
      </c>
      <c r="H14" s="4">
        <f t="shared" si="8"/>
        <v>4800</v>
      </c>
      <c r="I14" s="4">
        <f t="shared" si="8"/>
        <v>10080</v>
      </c>
      <c r="J14" s="4">
        <f t="shared" si="8"/>
        <v>14880</v>
      </c>
      <c r="K14" s="4">
        <f t="shared" si="8"/>
        <v>9120</v>
      </c>
      <c r="L14" s="4">
        <f t="shared" si="8"/>
        <v>4320</v>
      </c>
      <c r="M14" s="4">
        <f t="shared" si="8"/>
        <v>10080</v>
      </c>
      <c r="N14" s="4">
        <f t="shared" si="8"/>
        <v>12640</v>
      </c>
      <c r="O14" s="4">
        <f t="shared" si="7"/>
        <v>97600</v>
      </c>
    </row>
    <row r="15" spans="1:17" ht="14.25" customHeight="1" x14ac:dyDescent="0.25">
      <c r="A15" s="2" t="s">
        <v>104</v>
      </c>
      <c r="B15" s="1" t="s">
        <v>105</v>
      </c>
      <c r="C15" s="10">
        <f t="shared" ref="C15:O15" si="9">+C13+C14</f>
        <v>15240</v>
      </c>
      <c r="D15" s="10">
        <f t="shared" si="9"/>
        <v>6600</v>
      </c>
      <c r="E15" s="10">
        <f t="shared" si="9"/>
        <v>8400</v>
      </c>
      <c r="F15" s="10">
        <f t="shared" si="9"/>
        <v>17640</v>
      </c>
      <c r="G15" s="10">
        <f t="shared" si="9"/>
        <v>7560</v>
      </c>
      <c r="H15" s="10">
        <f t="shared" si="9"/>
        <v>8400</v>
      </c>
      <c r="I15" s="10">
        <f t="shared" si="9"/>
        <v>17640</v>
      </c>
      <c r="J15" s="10">
        <f t="shared" si="9"/>
        <v>26040</v>
      </c>
      <c r="K15" s="10">
        <f t="shared" si="9"/>
        <v>15960</v>
      </c>
      <c r="L15" s="10">
        <f t="shared" si="9"/>
        <v>7560</v>
      </c>
      <c r="M15" s="10">
        <f t="shared" si="9"/>
        <v>17640</v>
      </c>
      <c r="N15" s="10">
        <f t="shared" si="9"/>
        <v>21220</v>
      </c>
      <c r="O15" s="10">
        <f t="shared" si="9"/>
        <v>169900</v>
      </c>
    </row>
    <row r="16" spans="1:17" ht="14.25" customHeight="1" x14ac:dyDescent="0.25">
      <c r="B16" s="2" t="s">
        <v>106</v>
      </c>
      <c r="C16" s="4">
        <v>50</v>
      </c>
      <c r="D16" s="4">
        <v>50</v>
      </c>
      <c r="E16" s="4">
        <v>50</v>
      </c>
      <c r="F16" s="4">
        <v>50</v>
      </c>
      <c r="G16" s="4">
        <v>50</v>
      </c>
      <c r="H16" s="4">
        <v>50</v>
      </c>
      <c r="I16" s="4">
        <v>50</v>
      </c>
      <c r="J16" s="4">
        <v>50</v>
      </c>
      <c r="K16" s="4">
        <v>50</v>
      </c>
      <c r="L16" s="4">
        <v>50</v>
      </c>
      <c r="M16" s="4">
        <v>50</v>
      </c>
      <c r="N16" s="4">
        <v>50</v>
      </c>
      <c r="O16" s="4">
        <v>50</v>
      </c>
    </row>
    <row r="17" spans="2:15" ht="14.25" customHeight="1" x14ac:dyDescent="0.25">
      <c r="B17" s="1" t="s">
        <v>108</v>
      </c>
      <c r="C17" s="10">
        <f t="shared" ref="C17:O17" si="10">+C15*C16</f>
        <v>762000</v>
      </c>
      <c r="D17" s="10">
        <f t="shared" si="10"/>
        <v>330000</v>
      </c>
      <c r="E17" s="10">
        <f t="shared" si="10"/>
        <v>420000</v>
      </c>
      <c r="F17" s="10">
        <f t="shared" si="10"/>
        <v>882000</v>
      </c>
      <c r="G17" s="10">
        <f t="shared" si="10"/>
        <v>378000</v>
      </c>
      <c r="H17" s="10">
        <f t="shared" si="10"/>
        <v>420000</v>
      </c>
      <c r="I17" s="10">
        <f t="shared" si="10"/>
        <v>882000</v>
      </c>
      <c r="J17" s="10">
        <f t="shared" si="10"/>
        <v>1302000</v>
      </c>
      <c r="K17" s="10">
        <f t="shared" si="10"/>
        <v>798000</v>
      </c>
      <c r="L17" s="10">
        <f t="shared" si="10"/>
        <v>378000</v>
      </c>
      <c r="M17" s="10">
        <f t="shared" si="10"/>
        <v>882000</v>
      </c>
      <c r="N17" s="10">
        <f t="shared" si="10"/>
        <v>1061000</v>
      </c>
      <c r="O17" s="10">
        <f t="shared" si="10"/>
        <v>8495000</v>
      </c>
    </row>
    <row r="18" spans="2:15" ht="14.25" customHeight="1" x14ac:dyDescent="0.25"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</row>
    <row r="19" spans="2:15" ht="14.25" customHeight="1" x14ac:dyDescent="0.25">
      <c r="B19" s="1" t="s">
        <v>109</v>
      </c>
      <c r="C19" s="10">
        <f t="shared" ref="C19:O19" si="11">+C11+C17</f>
        <v>1524000</v>
      </c>
      <c r="D19" s="10">
        <f t="shared" si="11"/>
        <v>660000</v>
      </c>
      <c r="E19" s="10">
        <f t="shared" si="11"/>
        <v>840000</v>
      </c>
      <c r="F19" s="10">
        <f t="shared" si="11"/>
        <v>1764000</v>
      </c>
      <c r="G19" s="10">
        <f t="shared" si="11"/>
        <v>756000</v>
      </c>
      <c r="H19" s="10">
        <f t="shared" si="11"/>
        <v>840000</v>
      </c>
      <c r="I19" s="10">
        <f t="shared" si="11"/>
        <v>1764000</v>
      </c>
      <c r="J19" s="10">
        <f t="shared" si="11"/>
        <v>2604000</v>
      </c>
      <c r="K19" s="10">
        <f t="shared" si="11"/>
        <v>1596000</v>
      </c>
      <c r="L19" s="10">
        <f t="shared" si="11"/>
        <v>756000</v>
      </c>
      <c r="M19" s="10">
        <f t="shared" si="11"/>
        <v>1764000</v>
      </c>
      <c r="N19" s="10">
        <f t="shared" si="11"/>
        <v>2122000</v>
      </c>
      <c r="O19" s="10">
        <f t="shared" si="11"/>
        <v>16990000</v>
      </c>
    </row>
    <row r="20" spans="2:15" ht="14.25" customHeight="1" x14ac:dyDescent="0.2"/>
    <row r="21" spans="2:15" ht="14.25" customHeight="1" x14ac:dyDescent="0.2"/>
    <row r="22" spans="2:15" ht="14.25" customHeight="1" x14ac:dyDescent="0.2"/>
    <row r="23" spans="2:15" ht="14.25" customHeight="1" x14ac:dyDescent="0.2"/>
    <row r="24" spans="2:15" ht="14.25" customHeight="1" x14ac:dyDescent="0.2"/>
    <row r="25" spans="2:15" ht="14.25" customHeight="1" x14ac:dyDescent="0.2"/>
    <row r="26" spans="2:15" ht="14.25" customHeight="1" x14ac:dyDescent="0.2"/>
    <row r="27" spans="2:15" ht="14.25" customHeight="1" x14ac:dyDescent="0.2"/>
    <row r="28" spans="2:15" ht="14.25" customHeight="1" x14ac:dyDescent="0.2"/>
    <row r="29" spans="2:15" ht="14.25" customHeight="1" x14ac:dyDescent="0.2"/>
    <row r="30" spans="2:15" ht="14.25" customHeight="1" x14ac:dyDescent="0.2"/>
    <row r="31" spans="2:15" ht="14.25" customHeight="1" x14ac:dyDescent="0.2"/>
    <row r="32" spans="2:15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mergeCells count="1">
    <mergeCell ref="A1:O1"/>
  </mergeCell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0"/>
  <sheetViews>
    <sheetView zoomScaleNormal="100" workbookViewId="0">
      <selection activeCell="C19" sqref="C19"/>
    </sheetView>
  </sheetViews>
  <sheetFormatPr baseColWidth="10" defaultColWidth="12.625" defaultRowHeight="15" customHeight="1" x14ac:dyDescent="0.2"/>
  <cols>
    <col min="1" max="1" width="5.875" customWidth="1"/>
    <col min="2" max="2" width="13.25" customWidth="1"/>
    <col min="3" max="3" width="7.75" customWidth="1"/>
    <col min="4" max="6" width="8" customWidth="1"/>
    <col min="7" max="7" width="7.875" customWidth="1"/>
    <col min="8" max="8" width="7.75" customWidth="1"/>
    <col min="9" max="9" width="8.5" customWidth="1"/>
    <col min="10" max="10" width="8.75" customWidth="1"/>
    <col min="11" max="13" width="7.75" customWidth="1"/>
    <col min="14" max="14" width="8.125" customWidth="1"/>
    <col min="15" max="15" width="8.625" customWidth="1"/>
    <col min="16" max="26" width="9.375" customWidth="1"/>
  </cols>
  <sheetData>
    <row r="1" spans="1:15" ht="14.25" customHeight="1" x14ac:dyDescent="0.25">
      <c r="A1" s="36" t="s">
        <v>110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14.25" customHeight="1" x14ac:dyDescent="0.2"/>
    <row r="3" spans="1:15" ht="14.25" customHeight="1" x14ac:dyDescent="0.25">
      <c r="A3" s="1" t="s">
        <v>73</v>
      </c>
      <c r="B3" s="1"/>
      <c r="C3" s="3" t="s">
        <v>74</v>
      </c>
      <c r="D3" s="3" t="s">
        <v>75</v>
      </c>
      <c r="E3" s="3" t="s">
        <v>76</v>
      </c>
      <c r="F3" s="3" t="s">
        <v>77</v>
      </c>
      <c r="G3" s="3" t="s">
        <v>78</v>
      </c>
      <c r="H3" s="3" t="s">
        <v>79</v>
      </c>
      <c r="I3" s="3" t="s">
        <v>80</v>
      </c>
      <c r="J3" s="3" t="s">
        <v>81</v>
      </c>
      <c r="K3" s="3" t="s">
        <v>82</v>
      </c>
      <c r="L3" s="3" t="s">
        <v>83</v>
      </c>
      <c r="M3" s="3" t="s">
        <v>84</v>
      </c>
      <c r="N3" s="3" t="s">
        <v>85</v>
      </c>
      <c r="O3" s="3" t="s">
        <v>86</v>
      </c>
    </row>
    <row r="4" spans="1:15" ht="14.25" customHeight="1" x14ac:dyDescent="0.25">
      <c r="A4" s="1" t="s">
        <v>101</v>
      </c>
      <c r="B4" s="1" t="s">
        <v>102</v>
      </c>
      <c r="C4" s="4">
        <f>+'Ppto Produc'!C9</f>
        <v>2040</v>
      </c>
      <c r="D4" s="4">
        <f>+'Ppto Produc'!D9</f>
        <v>1080</v>
      </c>
      <c r="E4" s="4">
        <f>+'Ppto Produc'!E9</f>
        <v>1200</v>
      </c>
      <c r="F4" s="4">
        <f>+'Ppto Produc'!F9</f>
        <v>2520</v>
      </c>
      <c r="G4" s="4">
        <f>+'Ppto Produc'!G9</f>
        <v>1080</v>
      </c>
      <c r="H4" s="4">
        <f>+'Ppto Produc'!H9</f>
        <v>1200</v>
      </c>
      <c r="I4" s="4">
        <f>+'Ppto Produc'!I9</f>
        <v>2520</v>
      </c>
      <c r="J4" s="4">
        <f>+'Ppto Produc'!J9</f>
        <v>3720</v>
      </c>
      <c r="K4" s="4">
        <f>+'Ppto Produc'!K9</f>
        <v>2280</v>
      </c>
      <c r="L4" s="4">
        <f>+'Ppto Produc'!L9</f>
        <v>1080</v>
      </c>
      <c r="M4" s="4">
        <f>+'Ppto Produc'!M9</f>
        <v>2520</v>
      </c>
      <c r="N4" s="4">
        <f>+'Ppto Produc'!N9</f>
        <v>2860</v>
      </c>
      <c r="O4" s="4">
        <f t="shared" ref="O4:O5" si="0">SUM(C4:N4)</f>
        <v>24100</v>
      </c>
    </row>
    <row r="5" spans="1:15" ht="14.25" customHeight="1" x14ac:dyDescent="0.25">
      <c r="A5" s="1" t="s">
        <v>101</v>
      </c>
      <c r="B5" s="1" t="s">
        <v>103</v>
      </c>
      <c r="C5" s="4">
        <f>+'Ppto Produc'!C17</f>
        <v>4560</v>
      </c>
      <c r="D5" s="4">
        <f>+'Ppto Produc'!D17</f>
        <v>1680</v>
      </c>
      <c r="E5" s="4">
        <f>+'Ppto Produc'!E17</f>
        <v>2400</v>
      </c>
      <c r="F5" s="4">
        <f>+'Ppto Produc'!F17</f>
        <v>5040</v>
      </c>
      <c r="G5" s="4">
        <f>+'Ppto Produc'!G17</f>
        <v>2160</v>
      </c>
      <c r="H5" s="4">
        <f>+'Ppto Produc'!H17</f>
        <v>2400</v>
      </c>
      <c r="I5" s="4">
        <f>+'Ppto Produc'!I17</f>
        <v>5040</v>
      </c>
      <c r="J5" s="4">
        <f>+'Ppto Produc'!J17</f>
        <v>7440</v>
      </c>
      <c r="K5" s="4">
        <f>+'Ppto Produc'!K17</f>
        <v>4560</v>
      </c>
      <c r="L5" s="4">
        <f>+'Ppto Produc'!L17</f>
        <v>2160</v>
      </c>
      <c r="M5" s="4">
        <f>+'Ppto Produc'!M17</f>
        <v>5040</v>
      </c>
      <c r="N5" s="4">
        <f>+'Ppto Produc'!N17</f>
        <v>6320</v>
      </c>
      <c r="O5" s="10">
        <f t="shared" si="0"/>
        <v>48800</v>
      </c>
    </row>
    <row r="6" spans="1:15" ht="14.25" customHeight="1" x14ac:dyDescent="0.25">
      <c r="B6" s="1" t="s">
        <v>67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4.25" customHeight="1" x14ac:dyDescent="0.25">
      <c r="A7" s="2">
        <v>0.25</v>
      </c>
      <c r="B7" s="2" t="s">
        <v>54</v>
      </c>
      <c r="C7" s="4">
        <f t="shared" ref="C7:N7" si="1">+C4*$A$7</f>
        <v>510</v>
      </c>
      <c r="D7" s="4">
        <f t="shared" si="1"/>
        <v>270</v>
      </c>
      <c r="E7" s="4">
        <f t="shared" si="1"/>
        <v>300</v>
      </c>
      <c r="F7" s="4">
        <f t="shared" si="1"/>
        <v>630</v>
      </c>
      <c r="G7" s="4">
        <f t="shared" si="1"/>
        <v>270</v>
      </c>
      <c r="H7" s="4">
        <f t="shared" si="1"/>
        <v>300</v>
      </c>
      <c r="I7" s="4">
        <f t="shared" si="1"/>
        <v>630</v>
      </c>
      <c r="J7" s="4">
        <f t="shared" si="1"/>
        <v>930</v>
      </c>
      <c r="K7" s="4">
        <f t="shared" si="1"/>
        <v>570</v>
      </c>
      <c r="L7" s="4">
        <f t="shared" si="1"/>
        <v>270</v>
      </c>
      <c r="M7" s="4">
        <f t="shared" si="1"/>
        <v>630</v>
      </c>
      <c r="N7" s="4">
        <f t="shared" si="1"/>
        <v>715</v>
      </c>
      <c r="O7" s="4">
        <f t="shared" ref="O7:O8" si="2">SUM(C7:N7)</f>
        <v>6025</v>
      </c>
    </row>
    <row r="8" spans="1:15" ht="14.25" customHeight="1" x14ac:dyDescent="0.25">
      <c r="A8" s="2">
        <v>0.25</v>
      </c>
      <c r="B8" s="2" t="s">
        <v>56</v>
      </c>
      <c r="C8" s="4">
        <f t="shared" ref="C8:N8" si="3">+C5*$A$8</f>
        <v>1140</v>
      </c>
      <c r="D8" s="4">
        <f t="shared" si="3"/>
        <v>420</v>
      </c>
      <c r="E8" s="4">
        <f t="shared" si="3"/>
        <v>600</v>
      </c>
      <c r="F8" s="4">
        <f t="shared" si="3"/>
        <v>1260</v>
      </c>
      <c r="G8" s="4">
        <f t="shared" si="3"/>
        <v>540</v>
      </c>
      <c r="H8" s="4">
        <f t="shared" si="3"/>
        <v>600</v>
      </c>
      <c r="I8" s="4">
        <f t="shared" si="3"/>
        <v>1260</v>
      </c>
      <c r="J8" s="4">
        <f t="shared" si="3"/>
        <v>1860</v>
      </c>
      <c r="K8" s="4">
        <f t="shared" si="3"/>
        <v>1140</v>
      </c>
      <c r="L8" s="4">
        <f t="shared" si="3"/>
        <v>540</v>
      </c>
      <c r="M8" s="4">
        <f t="shared" si="3"/>
        <v>1260</v>
      </c>
      <c r="N8" s="4">
        <f t="shared" si="3"/>
        <v>1580</v>
      </c>
      <c r="O8" s="4">
        <f t="shared" si="2"/>
        <v>12200</v>
      </c>
    </row>
    <row r="9" spans="1:15" ht="14.25" customHeight="1" x14ac:dyDescent="0.25">
      <c r="A9" s="2" t="s">
        <v>111</v>
      </c>
      <c r="B9" s="1" t="s">
        <v>112</v>
      </c>
      <c r="C9" s="10">
        <f t="shared" ref="C9:O9" si="4">+C7+C8</f>
        <v>1650</v>
      </c>
      <c r="D9" s="10">
        <f t="shared" si="4"/>
        <v>690</v>
      </c>
      <c r="E9" s="10">
        <f t="shared" si="4"/>
        <v>900</v>
      </c>
      <c r="F9" s="10">
        <f t="shared" si="4"/>
        <v>1890</v>
      </c>
      <c r="G9" s="10">
        <f t="shared" si="4"/>
        <v>810</v>
      </c>
      <c r="H9" s="10">
        <f t="shared" si="4"/>
        <v>900</v>
      </c>
      <c r="I9" s="10">
        <f t="shared" si="4"/>
        <v>1890</v>
      </c>
      <c r="J9" s="10">
        <f t="shared" si="4"/>
        <v>2790</v>
      </c>
      <c r="K9" s="10">
        <f t="shared" si="4"/>
        <v>1710</v>
      </c>
      <c r="L9" s="10">
        <f t="shared" si="4"/>
        <v>810</v>
      </c>
      <c r="M9" s="10">
        <f t="shared" si="4"/>
        <v>1890</v>
      </c>
      <c r="N9" s="10">
        <f t="shared" si="4"/>
        <v>2295</v>
      </c>
      <c r="O9" s="10">
        <f t="shared" si="4"/>
        <v>18225</v>
      </c>
    </row>
    <row r="10" spans="1:15" ht="14.25" customHeight="1" x14ac:dyDescent="0.25">
      <c r="B10" s="2" t="s">
        <v>106</v>
      </c>
      <c r="C10" s="4">
        <v>560</v>
      </c>
      <c r="D10" s="4">
        <v>560</v>
      </c>
      <c r="E10" s="4">
        <v>560</v>
      </c>
      <c r="F10" s="4">
        <v>560</v>
      </c>
      <c r="G10" s="4">
        <v>560</v>
      </c>
      <c r="H10" s="4">
        <v>560</v>
      </c>
      <c r="I10" s="4">
        <v>560</v>
      </c>
      <c r="J10" s="4">
        <v>560</v>
      </c>
      <c r="K10" s="4">
        <v>560</v>
      </c>
      <c r="L10" s="4">
        <v>560</v>
      </c>
      <c r="M10" s="4">
        <v>560</v>
      </c>
      <c r="N10" s="4">
        <v>560</v>
      </c>
      <c r="O10" s="4">
        <v>560</v>
      </c>
    </row>
    <row r="11" spans="1:15" ht="14.25" customHeight="1" x14ac:dyDescent="0.25">
      <c r="B11" s="1" t="s">
        <v>113</v>
      </c>
      <c r="C11" s="10">
        <f t="shared" ref="C11:O11" si="5">+C9*C10</f>
        <v>924000</v>
      </c>
      <c r="D11" s="10">
        <f t="shared" si="5"/>
        <v>386400</v>
      </c>
      <c r="E11" s="10">
        <f t="shared" si="5"/>
        <v>504000</v>
      </c>
      <c r="F11" s="10">
        <f t="shared" si="5"/>
        <v>1058400</v>
      </c>
      <c r="G11" s="10">
        <f t="shared" si="5"/>
        <v>453600</v>
      </c>
      <c r="H11" s="10">
        <f t="shared" si="5"/>
        <v>504000</v>
      </c>
      <c r="I11" s="10">
        <f t="shared" si="5"/>
        <v>1058400</v>
      </c>
      <c r="J11" s="10">
        <f t="shared" si="5"/>
        <v>1562400</v>
      </c>
      <c r="K11" s="10">
        <f t="shared" si="5"/>
        <v>957600</v>
      </c>
      <c r="L11" s="10">
        <f t="shared" si="5"/>
        <v>453600</v>
      </c>
      <c r="M11" s="10">
        <f t="shared" si="5"/>
        <v>1058400</v>
      </c>
      <c r="N11" s="10">
        <f t="shared" si="5"/>
        <v>1285200</v>
      </c>
      <c r="O11" s="10">
        <f t="shared" si="5"/>
        <v>10206000</v>
      </c>
    </row>
    <row r="12" spans="1:15" ht="14.25" customHeight="1" x14ac:dyDescent="0.25">
      <c r="B12" s="1" t="s">
        <v>69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ht="14.25" customHeight="1" x14ac:dyDescent="0.25">
      <c r="A13" s="2">
        <v>2</v>
      </c>
      <c r="B13" s="2" t="s">
        <v>54</v>
      </c>
      <c r="C13" s="4">
        <f t="shared" ref="C13:N13" si="6">+C4*$A$13</f>
        <v>4080</v>
      </c>
      <c r="D13" s="4">
        <f t="shared" si="6"/>
        <v>2160</v>
      </c>
      <c r="E13" s="4">
        <f t="shared" si="6"/>
        <v>2400</v>
      </c>
      <c r="F13" s="4">
        <f t="shared" si="6"/>
        <v>5040</v>
      </c>
      <c r="G13" s="4">
        <f t="shared" si="6"/>
        <v>2160</v>
      </c>
      <c r="H13" s="4">
        <f t="shared" si="6"/>
        <v>2400</v>
      </c>
      <c r="I13" s="4">
        <f t="shared" si="6"/>
        <v>5040</v>
      </c>
      <c r="J13" s="4">
        <f t="shared" si="6"/>
        <v>7440</v>
      </c>
      <c r="K13" s="4">
        <f t="shared" si="6"/>
        <v>4560</v>
      </c>
      <c r="L13" s="4">
        <f t="shared" si="6"/>
        <v>2160</v>
      </c>
      <c r="M13" s="4">
        <f t="shared" si="6"/>
        <v>5040</v>
      </c>
      <c r="N13" s="4">
        <f t="shared" si="6"/>
        <v>5720</v>
      </c>
      <c r="O13" s="4">
        <f t="shared" ref="O13:O14" si="7">SUM(C13:N13)</f>
        <v>48200</v>
      </c>
    </row>
    <row r="14" spans="1:15" ht="14.25" customHeight="1" x14ac:dyDescent="0.25">
      <c r="A14" s="2">
        <v>1</v>
      </c>
      <c r="B14" s="2" t="s">
        <v>56</v>
      </c>
      <c r="C14" s="4">
        <f t="shared" ref="C14:N14" si="8">+C5*$A$14</f>
        <v>4560</v>
      </c>
      <c r="D14" s="4">
        <f t="shared" si="8"/>
        <v>1680</v>
      </c>
      <c r="E14" s="4">
        <f t="shared" si="8"/>
        <v>2400</v>
      </c>
      <c r="F14" s="4">
        <f t="shared" si="8"/>
        <v>5040</v>
      </c>
      <c r="G14" s="4">
        <f t="shared" si="8"/>
        <v>2160</v>
      </c>
      <c r="H14" s="4">
        <f t="shared" si="8"/>
        <v>2400</v>
      </c>
      <c r="I14" s="4">
        <f t="shared" si="8"/>
        <v>5040</v>
      </c>
      <c r="J14" s="4">
        <f t="shared" si="8"/>
        <v>7440</v>
      </c>
      <c r="K14" s="4">
        <f t="shared" si="8"/>
        <v>4560</v>
      </c>
      <c r="L14" s="4">
        <f t="shared" si="8"/>
        <v>2160</v>
      </c>
      <c r="M14" s="4">
        <f t="shared" si="8"/>
        <v>5040</v>
      </c>
      <c r="N14" s="4">
        <f t="shared" si="8"/>
        <v>6320</v>
      </c>
      <c r="O14" s="4">
        <f t="shared" si="7"/>
        <v>48800</v>
      </c>
    </row>
    <row r="15" spans="1:15" ht="14.25" customHeight="1" x14ac:dyDescent="0.25">
      <c r="B15" s="1" t="s">
        <v>112</v>
      </c>
      <c r="C15" s="10">
        <f t="shared" ref="C15:O15" si="9">+C13+C14</f>
        <v>8640</v>
      </c>
      <c r="D15" s="10">
        <f t="shared" si="9"/>
        <v>3840</v>
      </c>
      <c r="E15" s="10">
        <f t="shared" si="9"/>
        <v>4800</v>
      </c>
      <c r="F15" s="10">
        <f t="shared" si="9"/>
        <v>10080</v>
      </c>
      <c r="G15" s="10">
        <f t="shared" si="9"/>
        <v>4320</v>
      </c>
      <c r="H15" s="10">
        <f t="shared" si="9"/>
        <v>4800</v>
      </c>
      <c r="I15" s="10">
        <f t="shared" si="9"/>
        <v>10080</v>
      </c>
      <c r="J15" s="10">
        <f t="shared" si="9"/>
        <v>14880</v>
      </c>
      <c r="K15" s="10">
        <f t="shared" si="9"/>
        <v>9120</v>
      </c>
      <c r="L15" s="10">
        <f t="shared" si="9"/>
        <v>4320</v>
      </c>
      <c r="M15" s="10">
        <f t="shared" si="9"/>
        <v>10080</v>
      </c>
      <c r="N15" s="10">
        <f t="shared" si="9"/>
        <v>12040</v>
      </c>
      <c r="O15" s="10">
        <f t="shared" si="9"/>
        <v>97000</v>
      </c>
    </row>
    <row r="16" spans="1:15" ht="14.25" customHeight="1" x14ac:dyDescent="0.25">
      <c r="B16" s="2" t="s">
        <v>106</v>
      </c>
      <c r="C16" s="4">
        <v>720</v>
      </c>
      <c r="D16" s="4">
        <v>720</v>
      </c>
      <c r="E16" s="4">
        <v>720</v>
      </c>
      <c r="F16" s="4">
        <v>720</v>
      </c>
      <c r="G16" s="4">
        <v>720</v>
      </c>
      <c r="H16" s="4">
        <v>720</v>
      </c>
      <c r="I16" s="4">
        <v>720</v>
      </c>
      <c r="J16" s="4">
        <v>720</v>
      </c>
      <c r="K16" s="4">
        <v>720</v>
      </c>
      <c r="L16" s="4">
        <v>720</v>
      </c>
      <c r="M16" s="4">
        <v>720</v>
      </c>
      <c r="N16" s="4">
        <v>720</v>
      </c>
      <c r="O16" s="4">
        <v>720</v>
      </c>
    </row>
    <row r="17" spans="2:15" ht="14.25" customHeight="1" x14ac:dyDescent="0.25">
      <c r="B17" s="1" t="s">
        <v>114</v>
      </c>
      <c r="C17" s="10">
        <f t="shared" ref="C17:O17" si="10">+C15*C16</f>
        <v>6220800</v>
      </c>
      <c r="D17" s="10">
        <f t="shared" si="10"/>
        <v>2764800</v>
      </c>
      <c r="E17" s="10">
        <f t="shared" si="10"/>
        <v>3456000</v>
      </c>
      <c r="F17" s="10">
        <f t="shared" si="10"/>
        <v>7257600</v>
      </c>
      <c r="G17" s="10">
        <f t="shared" si="10"/>
        <v>3110400</v>
      </c>
      <c r="H17" s="10">
        <f t="shared" si="10"/>
        <v>3456000</v>
      </c>
      <c r="I17" s="10">
        <f t="shared" si="10"/>
        <v>7257600</v>
      </c>
      <c r="J17" s="10">
        <f t="shared" si="10"/>
        <v>10713600</v>
      </c>
      <c r="K17" s="10">
        <f t="shared" si="10"/>
        <v>6566400</v>
      </c>
      <c r="L17" s="10">
        <f t="shared" si="10"/>
        <v>3110400</v>
      </c>
      <c r="M17" s="10">
        <f t="shared" si="10"/>
        <v>7257600</v>
      </c>
      <c r="N17" s="10">
        <f t="shared" si="10"/>
        <v>8668800</v>
      </c>
      <c r="O17" s="10">
        <f t="shared" si="10"/>
        <v>69840000</v>
      </c>
    </row>
    <row r="18" spans="2:15" ht="14.25" customHeight="1" x14ac:dyDescent="0.25"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</row>
    <row r="19" spans="2:15" ht="14.25" customHeight="1" x14ac:dyDescent="0.25">
      <c r="B19" s="1" t="s">
        <v>109</v>
      </c>
      <c r="C19" s="10">
        <f t="shared" ref="C19:O19" si="11">+C11+C17</f>
        <v>7144800</v>
      </c>
      <c r="D19" s="10">
        <f t="shared" si="11"/>
        <v>3151200</v>
      </c>
      <c r="E19" s="10">
        <f t="shared" si="11"/>
        <v>3960000</v>
      </c>
      <c r="F19" s="10">
        <f t="shared" si="11"/>
        <v>8316000</v>
      </c>
      <c r="G19" s="10">
        <f t="shared" si="11"/>
        <v>3564000</v>
      </c>
      <c r="H19" s="10">
        <f t="shared" si="11"/>
        <v>3960000</v>
      </c>
      <c r="I19" s="10">
        <f t="shared" si="11"/>
        <v>8316000</v>
      </c>
      <c r="J19" s="10">
        <f t="shared" si="11"/>
        <v>12276000</v>
      </c>
      <c r="K19" s="10">
        <f t="shared" si="11"/>
        <v>7524000</v>
      </c>
      <c r="L19" s="10">
        <f t="shared" si="11"/>
        <v>3564000</v>
      </c>
      <c r="M19" s="10">
        <f t="shared" si="11"/>
        <v>8316000</v>
      </c>
      <c r="N19" s="10">
        <f t="shared" si="11"/>
        <v>9954000</v>
      </c>
      <c r="O19" s="10">
        <f t="shared" si="11"/>
        <v>80046000</v>
      </c>
    </row>
    <row r="20" spans="2:15" ht="14.25" customHeight="1" x14ac:dyDescent="0.2"/>
    <row r="21" spans="2:15" ht="14.25" customHeight="1" x14ac:dyDescent="0.2"/>
    <row r="22" spans="2:15" ht="14.25" customHeight="1" x14ac:dyDescent="0.2"/>
    <row r="23" spans="2:15" ht="14.25" customHeight="1" x14ac:dyDescent="0.2"/>
    <row r="24" spans="2:15" ht="14.25" customHeight="1" x14ac:dyDescent="0.2"/>
    <row r="25" spans="2:15" ht="14.25" customHeight="1" x14ac:dyDescent="0.2"/>
    <row r="26" spans="2:15" ht="14.25" customHeight="1" x14ac:dyDescent="0.2"/>
    <row r="27" spans="2:15" ht="14.25" customHeight="1" x14ac:dyDescent="0.2"/>
    <row r="28" spans="2:15" ht="14.25" customHeight="1" x14ac:dyDescent="0.2"/>
    <row r="29" spans="2:15" ht="14.25" customHeight="1" x14ac:dyDescent="0.2"/>
    <row r="30" spans="2:15" ht="14.25" customHeight="1" x14ac:dyDescent="0.2"/>
    <row r="31" spans="2:15" ht="14.25" customHeight="1" x14ac:dyDescent="0.2"/>
    <row r="32" spans="2:15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mergeCells count="1">
    <mergeCell ref="A1:O1"/>
  </mergeCells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0"/>
  <sheetViews>
    <sheetView topLeftCell="A13" workbookViewId="0">
      <selection activeCell="I30" sqref="I30"/>
    </sheetView>
  </sheetViews>
  <sheetFormatPr baseColWidth="10" defaultColWidth="12.625" defaultRowHeight="15" customHeight="1" x14ac:dyDescent="0.2"/>
  <cols>
    <col min="1" max="1" width="4.625" customWidth="1"/>
    <col min="2" max="2" width="11.25" customWidth="1"/>
    <col min="3" max="26" width="9.375" customWidth="1"/>
  </cols>
  <sheetData>
    <row r="1" spans="1:15" ht="14.25" customHeight="1" x14ac:dyDescent="0.25">
      <c r="A1" s="36" t="s">
        <v>115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14.25" customHeight="1" x14ac:dyDescent="0.2"/>
    <row r="3" spans="1:15" ht="14.25" customHeight="1" x14ac:dyDescent="0.25">
      <c r="A3" s="1" t="s">
        <v>73</v>
      </c>
      <c r="B3" s="1"/>
      <c r="C3" s="3" t="s">
        <v>74</v>
      </c>
      <c r="D3" s="3" t="s">
        <v>75</v>
      </c>
      <c r="E3" s="3" t="s">
        <v>76</v>
      </c>
      <c r="F3" s="3" t="s">
        <v>77</v>
      </c>
      <c r="G3" s="3" t="s">
        <v>78</v>
      </c>
      <c r="H3" s="3" t="s">
        <v>79</v>
      </c>
      <c r="I3" s="3" t="s">
        <v>80</v>
      </c>
      <c r="J3" s="3" t="s">
        <v>81</v>
      </c>
      <c r="K3" s="3" t="s">
        <v>82</v>
      </c>
      <c r="L3" s="3" t="s">
        <v>83</v>
      </c>
      <c r="M3" s="3" t="s">
        <v>84</v>
      </c>
      <c r="N3" s="3" t="s">
        <v>85</v>
      </c>
      <c r="O3" s="3" t="s">
        <v>86</v>
      </c>
    </row>
    <row r="4" spans="1:15" ht="14.25" customHeight="1" x14ac:dyDescent="0.25">
      <c r="A4" s="1" t="s">
        <v>101</v>
      </c>
      <c r="B4" s="1" t="s">
        <v>102</v>
      </c>
      <c r="C4" s="4">
        <f>+'Ppto Produc'!C9</f>
        <v>2040</v>
      </c>
      <c r="D4" s="4">
        <f>+'Ppto Produc'!D9</f>
        <v>1080</v>
      </c>
      <c r="E4" s="4">
        <f>+'Ppto Produc'!E9</f>
        <v>1200</v>
      </c>
      <c r="F4" s="4">
        <f>+'Ppto Produc'!F9</f>
        <v>2520</v>
      </c>
      <c r="G4" s="4">
        <f>+'Ppto Produc'!G9</f>
        <v>1080</v>
      </c>
      <c r="H4" s="4">
        <f>+'Ppto Produc'!H9</f>
        <v>1200</v>
      </c>
      <c r="I4" s="4">
        <f>+'Ppto Produc'!I9</f>
        <v>2520</v>
      </c>
      <c r="J4" s="4">
        <f>+'Ppto Produc'!J9</f>
        <v>3720</v>
      </c>
      <c r="K4" s="4">
        <f>+'Ppto Produc'!K9</f>
        <v>2280</v>
      </c>
      <c r="L4" s="4">
        <f>+'Ppto Produc'!L9</f>
        <v>1080</v>
      </c>
      <c r="M4" s="4">
        <f>+'Ppto Produc'!M9</f>
        <v>2520</v>
      </c>
      <c r="N4" s="4">
        <f>+'Ppto Produc'!N9</f>
        <v>2860</v>
      </c>
      <c r="O4" s="4">
        <f t="shared" ref="O4:O5" si="0">SUM(C4:N4)</f>
        <v>24100</v>
      </c>
    </row>
    <row r="5" spans="1:15" ht="14.25" customHeight="1" x14ac:dyDescent="0.25">
      <c r="A5" s="1" t="s">
        <v>101</v>
      </c>
      <c r="B5" s="1" t="s">
        <v>103</v>
      </c>
      <c r="C5" s="4">
        <f>+'Ppto Produc'!C17</f>
        <v>4560</v>
      </c>
      <c r="D5" s="4">
        <f>+'Ppto Produc'!D17</f>
        <v>1680</v>
      </c>
      <c r="E5" s="4">
        <f>+'Ppto Produc'!E17</f>
        <v>2400</v>
      </c>
      <c r="F5" s="4">
        <f>+'Ppto Produc'!F17</f>
        <v>5040</v>
      </c>
      <c r="G5" s="4">
        <f>+'Ppto Produc'!G17</f>
        <v>2160</v>
      </c>
      <c r="H5" s="4">
        <f>+'Ppto Produc'!H17</f>
        <v>2400</v>
      </c>
      <c r="I5" s="4">
        <f>+'Ppto Produc'!I17</f>
        <v>5040</v>
      </c>
      <c r="J5" s="4">
        <f>+'Ppto Produc'!J17</f>
        <v>7440</v>
      </c>
      <c r="K5" s="4">
        <f>+'Ppto Produc'!K17</f>
        <v>4560</v>
      </c>
      <c r="L5" s="4">
        <f>+'Ppto Produc'!L17</f>
        <v>2160</v>
      </c>
      <c r="M5" s="4">
        <f>+'Ppto Produc'!M17</f>
        <v>5040</v>
      </c>
      <c r="N5" s="4">
        <f>+'Ppto Produc'!N17</f>
        <v>6320</v>
      </c>
      <c r="O5" s="10">
        <f t="shared" si="0"/>
        <v>48800</v>
      </c>
    </row>
    <row r="6" spans="1:15" ht="14.25" customHeight="1" x14ac:dyDescent="0.25">
      <c r="B6" s="1" t="s">
        <v>67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4.25" customHeight="1" x14ac:dyDescent="0.25">
      <c r="A7" s="2">
        <v>0.25</v>
      </c>
      <c r="B7" s="2" t="s">
        <v>116</v>
      </c>
      <c r="C7" s="4">
        <f t="shared" ref="C7:N7" si="1">+C4*$A$7</f>
        <v>510</v>
      </c>
      <c r="D7" s="4">
        <f t="shared" si="1"/>
        <v>270</v>
      </c>
      <c r="E7" s="4">
        <f t="shared" si="1"/>
        <v>300</v>
      </c>
      <c r="F7" s="4">
        <f t="shared" si="1"/>
        <v>630</v>
      </c>
      <c r="G7" s="4">
        <f t="shared" si="1"/>
        <v>270</v>
      </c>
      <c r="H7" s="4">
        <f t="shared" si="1"/>
        <v>300</v>
      </c>
      <c r="I7" s="4">
        <f t="shared" si="1"/>
        <v>630</v>
      </c>
      <c r="J7" s="4">
        <f t="shared" si="1"/>
        <v>930</v>
      </c>
      <c r="K7" s="4">
        <f t="shared" si="1"/>
        <v>570</v>
      </c>
      <c r="L7" s="4">
        <f t="shared" si="1"/>
        <v>270</v>
      </c>
      <c r="M7" s="4">
        <f t="shared" si="1"/>
        <v>630</v>
      </c>
      <c r="N7" s="4">
        <f t="shared" si="1"/>
        <v>715</v>
      </c>
      <c r="O7" s="4">
        <f t="shared" ref="O7:O8" si="2">SUM(C7:N7)</f>
        <v>6025</v>
      </c>
    </row>
    <row r="8" spans="1:15" ht="14.25" customHeight="1" x14ac:dyDescent="0.25">
      <c r="A8" s="2">
        <v>0.25</v>
      </c>
      <c r="B8" s="2" t="s">
        <v>117</v>
      </c>
      <c r="C8" s="4">
        <f t="shared" ref="C8:N8" si="3">+C5*$A$8</f>
        <v>1140</v>
      </c>
      <c r="D8" s="4">
        <f t="shared" si="3"/>
        <v>420</v>
      </c>
      <c r="E8" s="4">
        <f t="shared" si="3"/>
        <v>600</v>
      </c>
      <c r="F8" s="4">
        <f t="shared" si="3"/>
        <v>1260</v>
      </c>
      <c r="G8" s="4">
        <f t="shared" si="3"/>
        <v>540</v>
      </c>
      <c r="H8" s="4">
        <f t="shared" si="3"/>
        <v>600</v>
      </c>
      <c r="I8" s="4">
        <f t="shared" si="3"/>
        <v>1260</v>
      </c>
      <c r="J8" s="4">
        <f t="shared" si="3"/>
        <v>1860</v>
      </c>
      <c r="K8" s="4">
        <f t="shared" si="3"/>
        <v>1140</v>
      </c>
      <c r="L8" s="4">
        <f t="shared" si="3"/>
        <v>540</v>
      </c>
      <c r="M8" s="4">
        <f t="shared" si="3"/>
        <v>1260</v>
      </c>
      <c r="N8" s="4">
        <f t="shared" si="3"/>
        <v>1580</v>
      </c>
      <c r="O8" s="4">
        <f t="shared" si="2"/>
        <v>12200</v>
      </c>
    </row>
    <row r="9" spans="1:15" ht="14.25" customHeight="1" x14ac:dyDescent="0.25">
      <c r="B9" s="1" t="s">
        <v>105</v>
      </c>
      <c r="C9" s="10">
        <f t="shared" ref="C9:O9" si="4">+C7+C8</f>
        <v>1650</v>
      </c>
      <c r="D9" s="10">
        <f t="shared" si="4"/>
        <v>690</v>
      </c>
      <c r="E9" s="10">
        <f t="shared" si="4"/>
        <v>900</v>
      </c>
      <c r="F9" s="10">
        <f t="shared" si="4"/>
        <v>1890</v>
      </c>
      <c r="G9" s="10">
        <f t="shared" si="4"/>
        <v>810</v>
      </c>
      <c r="H9" s="10">
        <f t="shared" si="4"/>
        <v>900</v>
      </c>
      <c r="I9" s="10">
        <f t="shared" si="4"/>
        <v>1890</v>
      </c>
      <c r="J9" s="10">
        <f t="shared" si="4"/>
        <v>2790</v>
      </c>
      <c r="K9" s="10">
        <f t="shared" si="4"/>
        <v>1710</v>
      </c>
      <c r="L9" s="10">
        <f t="shared" si="4"/>
        <v>810</v>
      </c>
      <c r="M9" s="10">
        <f t="shared" si="4"/>
        <v>1890</v>
      </c>
      <c r="N9" s="10">
        <f t="shared" si="4"/>
        <v>2295</v>
      </c>
      <c r="O9" s="10">
        <f t="shared" si="4"/>
        <v>18225</v>
      </c>
    </row>
    <row r="10" spans="1:15" ht="14.25" customHeight="1" x14ac:dyDescent="0.25">
      <c r="B10" s="1" t="s">
        <v>69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ht="14.25" customHeight="1" x14ac:dyDescent="0.25">
      <c r="A11" s="2">
        <v>2</v>
      </c>
      <c r="B11" s="2" t="s">
        <v>116</v>
      </c>
      <c r="C11" s="4">
        <f t="shared" ref="C11:N11" si="5">+C4*$A$11</f>
        <v>4080</v>
      </c>
      <c r="D11" s="4">
        <f t="shared" si="5"/>
        <v>2160</v>
      </c>
      <c r="E11" s="4">
        <f t="shared" si="5"/>
        <v>2400</v>
      </c>
      <c r="F11" s="4">
        <f t="shared" si="5"/>
        <v>5040</v>
      </c>
      <c r="G11" s="4">
        <f t="shared" si="5"/>
        <v>2160</v>
      </c>
      <c r="H11" s="4">
        <f t="shared" si="5"/>
        <v>2400</v>
      </c>
      <c r="I11" s="4">
        <f t="shared" si="5"/>
        <v>5040</v>
      </c>
      <c r="J11" s="4">
        <f t="shared" si="5"/>
        <v>7440</v>
      </c>
      <c r="K11" s="4">
        <f t="shared" si="5"/>
        <v>4560</v>
      </c>
      <c r="L11" s="4">
        <f t="shared" si="5"/>
        <v>2160</v>
      </c>
      <c r="M11" s="4">
        <f t="shared" si="5"/>
        <v>5040</v>
      </c>
      <c r="N11" s="4">
        <f t="shared" si="5"/>
        <v>5720</v>
      </c>
      <c r="O11" s="4">
        <f t="shared" ref="O11:O12" si="6">SUM(C11:N11)</f>
        <v>48200</v>
      </c>
    </row>
    <row r="12" spans="1:15" ht="14.25" customHeight="1" x14ac:dyDescent="0.25">
      <c r="A12" s="2">
        <v>1</v>
      </c>
      <c r="B12" s="2" t="s">
        <v>117</v>
      </c>
      <c r="C12" s="4">
        <f t="shared" ref="C12:N12" si="7">+C5*$A$12</f>
        <v>4560</v>
      </c>
      <c r="D12" s="4">
        <f t="shared" si="7"/>
        <v>1680</v>
      </c>
      <c r="E12" s="4">
        <f t="shared" si="7"/>
        <v>2400</v>
      </c>
      <c r="F12" s="4">
        <f t="shared" si="7"/>
        <v>5040</v>
      </c>
      <c r="G12" s="4">
        <f t="shared" si="7"/>
        <v>2160</v>
      </c>
      <c r="H12" s="4">
        <f t="shared" si="7"/>
        <v>2400</v>
      </c>
      <c r="I12" s="4">
        <f t="shared" si="7"/>
        <v>5040</v>
      </c>
      <c r="J12" s="4">
        <f t="shared" si="7"/>
        <v>7440</v>
      </c>
      <c r="K12" s="4">
        <f t="shared" si="7"/>
        <v>4560</v>
      </c>
      <c r="L12" s="4">
        <f t="shared" si="7"/>
        <v>2160</v>
      </c>
      <c r="M12" s="4">
        <f t="shared" si="7"/>
        <v>5040</v>
      </c>
      <c r="N12" s="4">
        <f t="shared" si="7"/>
        <v>6320</v>
      </c>
      <c r="O12" s="4">
        <f t="shared" si="6"/>
        <v>48800</v>
      </c>
    </row>
    <row r="13" spans="1:15" ht="14.25" customHeight="1" x14ac:dyDescent="0.25">
      <c r="B13" s="1" t="s">
        <v>105</v>
      </c>
      <c r="C13" s="10">
        <f t="shared" ref="C13:O13" si="8">+C11+C12</f>
        <v>8640</v>
      </c>
      <c r="D13" s="10">
        <f t="shared" si="8"/>
        <v>3840</v>
      </c>
      <c r="E13" s="10">
        <f t="shared" si="8"/>
        <v>4800</v>
      </c>
      <c r="F13" s="10">
        <f t="shared" si="8"/>
        <v>10080</v>
      </c>
      <c r="G13" s="10">
        <f t="shared" si="8"/>
        <v>4320</v>
      </c>
      <c r="H13" s="10">
        <f t="shared" si="8"/>
        <v>4800</v>
      </c>
      <c r="I13" s="10">
        <f t="shared" si="8"/>
        <v>10080</v>
      </c>
      <c r="J13" s="10">
        <f t="shared" si="8"/>
        <v>14880</v>
      </c>
      <c r="K13" s="10">
        <f t="shared" si="8"/>
        <v>9120</v>
      </c>
      <c r="L13" s="10">
        <f t="shared" si="8"/>
        <v>4320</v>
      </c>
      <c r="M13" s="10">
        <f t="shared" si="8"/>
        <v>10080</v>
      </c>
      <c r="N13" s="10">
        <f t="shared" si="8"/>
        <v>12040</v>
      </c>
      <c r="O13" s="10">
        <f t="shared" si="8"/>
        <v>97000</v>
      </c>
    </row>
    <row r="14" spans="1:15" ht="14.25" customHeight="1" x14ac:dyDescent="0.25"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5" ht="14.25" customHeight="1" x14ac:dyDescent="0.25">
      <c r="B15" s="1" t="s">
        <v>118</v>
      </c>
      <c r="C15" s="10">
        <f t="shared" ref="C15:O15" si="9">+C7+C11</f>
        <v>4590</v>
      </c>
      <c r="D15" s="10">
        <f t="shared" si="9"/>
        <v>2430</v>
      </c>
      <c r="E15" s="10">
        <f t="shared" si="9"/>
        <v>2700</v>
      </c>
      <c r="F15" s="10">
        <f t="shared" si="9"/>
        <v>5670</v>
      </c>
      <c r="G15" s="10">
        <f t="shared" si="9"/>
        <v>2430</v>
      </c>
      <c r="H15" s="10">
        <f t="shared" si="9"/>
        <v>2700</v>
      </c>
      <c r="I15" s="10">
        <f t="shared" si="9"/>
        <v>5670</v>
      </c>
      <c r="J15" s="10">
        <f t="shared" si="9"/>
        <v>8370</v>
      </c>
      <c r="K15" s="10">
        <f t="shared" si="9"/>
        <v>5130</v>
      </c>
      <c r="L15" s="10">
        <f t="shared" si="9"/>
        <v>2430</v>
      </c>
      <c r="M15" s="10">
        <f t="shared" si="9"/>
        <v>5670</v>
      </c>
      <c r="N15" s="10">
        <f t="shared" si="9"/>
        <v>6435</v>
      </c>
      <c r="O15" s="10">
        <f t="shared" si="9"/>
        <v>54225</v>
      </c>
    </row>
    <row r="16" spans="1:15" ht="14.25" customHeight="1" x14ac:dyDescent="0.25">
      <c r="B16" s="2" t="s">
        <v>119</v>
      </c>
      <c r="C16" s="10">
        <f t="shared" ref="C16:O16" si="10">+C8+C12</f>
        <v>5700</v>
      </c>
      <c r="D16" s="10">
        <f t="shared" si="10"/>
        <v>2100</v>
      </c>
      <c r="E16" s="10">
        <f t="shared" si="10"/>
        <v>3000</v>
      </c>
      <c r="F16" s="10">
        <f t="shared" si="10"/>
        <v>6300</v>
      </c>
      <c r="G16" s="10">
        <f t="shared" si="10"/>
        <v>2700</v>
      </c>
      <c r="H16" s="10">
        <f t="shared" si="10"/>
        <v>3000</v>
      </c>
      <c r="I16" s="10">
        <f t="shared" si="10"/>
        <v>6300</v>
      </c>
      <c r="J16" s="10">
        <f t="shared" si="10"/>
        <v>9300</v>
      </c>
      <c r="K16" s="10">
        <f t="shared" si="10"/>
        <v>5700</v>
      </c>
      <c r="L16" s="10">
        <f t="shared" si="10"/>
        <v>2700</v>
      </c>
      <c r="M16" s="10">
        <f t="shared" si="10"/>
        <v>6300</v>
      </c>
      <c r="N16" s="10">
        <f t="shared" si="10"/>
        <v>7900</v>
      </c>
      <c r="O16" s="10">
        <f t="shared" si="10"/>
        <v>61000</v>
      </c>
    </row>
    <row r="17" spans="1:15" ht="14.25" customHeight="1" x14ac:dyDescent="0.25"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</row>
    <row r="18" spans="1:15" ht="14.25" customHeight="1" x14ac:dyDescent="0.25">
      <c r="B18" s="1" t="s">
        <v>120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</row>
    <row r="19" spans="1:15" ht="14.25" customHeight="1" x14ac:dyDescent="0.25">
      <c r="B19" s="2" t="s">
        <v>54</v>
      </c>
      <c r="C19" s="10">
        <f t="shared" ref="C19:N19" si="11">+C15*$I$30</f>
        <v>65090.561944022564</v>
      </c>
      <c r="D19" s="10">
        <f t="shared" si="11"/>
        <v>34459.709264482532</v>
      </c>
      <c r="E19" s="10">
        <f t="shared" si="11"/>
        <v>38288.565849425038</v>
      </c>
      <c r="F19" s="10">
        <f t="shared" si="11"/>
        <v>80405.988283792583</v>
      </c>
      <c r="G19" s="10">
        <f t="shared" si="11"/>
        <v>34459.709264482532</v>
      </c>
      <c r="H19" s="10">
        <f t="shared" si="11"/>
        <v>38288.565849425038</v>
      </c>
      <c r="I19" s="10">
        <f t="shared" si="11"/>
        <v>80405.988283792583</v>
      </c>
      <c r="J19" s="10">
        <f t="shared" si="11"/>
        <v>118694.55413321762</v>
      </c>
      <c r="K19" s="10">
        <f t="shared" si="11"/>
        <v>72748.27511390757</v>
      </c>
      <c r="L19" s="10">
        <f t="shared" si="11"/>
        <v>34459.709264482532</v>
      </c>
      <c r="M19" s="10">
        <f t="shared" si="11"/>
        <v>80405.988283792583</v>
      </c>
      <c r="N19" s="10">
        <f t="shared" si="11"/>
        <v>91254.415274463012</v>
      </c>
      <c r="O19" s="10">
        <f t="shared" ref="O19:O21" si="12">SUM(C19:N19)</f>
        <v>768962.03080928617</v>
      </c>
    </row>
    <row r="20" spans="1:15" ht="14.25" customHeight="1" x14ac:dyDescent="0.25">
      <c r="B20" s="2" t="s">
        <v>56</v>
      </c>
      <c r="C20" s="10">
        <f t="shared" ref="C20:N20" si="13">+C16*$I$30</f>
        <v>80831.41679323063</v>
      </c>
      <c r="D20" s="10">
        <f t="shared" si="13"/>
        <v>29779.995660663917</v>
      </c>
      <c r="E20" s="10">
        <f t="shared" si="13"/>
        <v>42542.850943805599</v>
      </c>
      <c r="F20" s="10">
        <f t="shared" si="13"/>
        <v>89339.986981991751</v>
      </c>
      <c r="G20" s="10">
        <f t="shared" si="13"/>
        <v>38288.565849425038</v>
      </c>
      <c r="H20" s="10">
        <f t="shared" si="13"/>
        <v>42542.850943805599</v>
      </c>
      <c r="I20" s="10">
        <f t="shared" si="13"/>
        <v>89339.986981991751</v>
      </c>
      <c r="J20" s="10">
        <f t="shared" si="13"/>
        <v>131882.83792579736</v>
      </c>
      <c r="K20" s="10">
        <f t="shared" si="13"/>
        <v>80831.41679323063</v>
      </c>
      <c r="L20" s="10">
        <f t="shared" si="13"/>
        <v>38288.565849425038</v>
      </c>
      <c r="M20" s="10">
        <f t="shared" si="13"/>
        <v>89339.986981991751</v>
      </c>
      <c r="N20" s="10">
        <f t="shared" si="13"/>
        <v>112029.50748535474</v>
      </c>
      <c r="O20" s="10">
        <f t="shared" si="12"/>
        <v>865037.96919071383</v>
      </c>
    </row>
    <row r="21" spans="1:15" ht="14.25" customHeight="1" x14ac:dyDescent="0.25">
      <c r="C21" s="10">
        <f t="shared" ref="C21:N21" si="14">+C19+C20</f>
        <v>145921.9787372532</v>
      </c>
      <c r="D21" s="10">
        <f t="shared" si="14"/>
        <v>64239.704925146449</v>
      </c>
      <c r="E21" s="10">
        <f t="shared" si="14"/>
        <v>80831.41679323063</v>
      </c>
      <c r="F21" s="10">
        <f t="shared" si="14"/>
        <v>169745.97526578433</v>
      </c>
      <c r="G21" s="10">
        <f t="shared" si="14"/>
        <v>72748.27511390757</v>
      </c>
      <c r="H21" s="10">
        <f t="shared" si="14"/>
        <v>80831.41679323063</v>
      </c>
      <c r="I21" s="10">
        <f t="shared" si="14"/>
        <v>169745.97526578433</v>
      </c>
      <c r="J21" s="10">
        <f t="shared" si="14"/>
        <v>250577.39205901499</v>
      </c>
      <c r="K21" s="10">
        <f t="shared" si="14"/>
        <v>153579.69190713821</v>
      </c>
      <c r="L21" s="10">
        <f t="shared" si="14"/>
        <v>72748.27511390757</v>
      </c>
      <c r="M21" s="10">
        <f t="shared" si="14"/>
        <v>169745.97526578433</v>
      </c>
      <c r="N21" s="10">
        <f t="shared" si="14"/>
        <v>203283.92275981774</v>
      </c>
      <c r="O21" s="10">
        <f t="shared" si="12"/>
        <v>1634000</v>
      </c>
    </row>
    <row r="22" spans="1:15" ht="14.25" customHeight="1" x14ac:dyDescent="0.2"/>
    <row r="23" spans="1:15" ht="14.25" customHeight="1" x14ac:dyDescent="0.25">
      <c r="A23" s="3" t="s">
        <v>121</v>
      </c>
      <c r="B23" s="3" t="s">
        <v>122</v>
      </c>
      <c r="C23" s="3" t="s">
        <v>123</v>
      </c>
      <c r="D23" s="3" t="s">
        <v>124</v>
      </c>
      <c r="E23" s="3" t="s">
        <v>125</v>
      </c>
      <c r="F23" s="3" t="s">
        <v>126</v>
      </c>
      <c r="H23" s="3" t="s">
        <v>112</v>
      </c>
    </row>
    <row r="24" spans="1:15" ht="14.25" customHeight="1" x14ac:dyDescent="0.25">
      <c r="B24" s="2" t="s">
        <v>127</v>
      </c>
      <c r="C24" s="4">
        <v>20000</v>
      </c>
      <c r="D24" s="2" t="s">
        <v>27</v>
      </c>
      <c r="E24" s="2">
        <v>12</v>
      </c>
      <c r="F24" s="4">
        <f t="shared" ref="F24:F31" si="15">+C24*E24</f>
        <v>240000</v>
      </c>
      <c r="H24" s="2" t="s">
        <v>54</v>
      </c>
      <c r="I24" s="4">
        <f t="shared" ref="I24:I25" si="16">+O15</f>
        <v>54225</v>
      </c>
    </row>
    <row r="25" spans="1:15" ht="14.25" customHeight="1" x14ac:dyDescent="0.25">
      <c r="B25" s="2" t="s">
        <v>128</v>
      </c>
      <c r="C25" s="4">
        <v>5000</v>
      </c>
      <c r="D25" s="2" t="s">
        <v>129</v>
      </c>
      <c r="E25" s="2">
        <v>6</v>
      </c>
      <c r="F25" s="4">
        <f t="shared" si="15"/>
        <v>30000</v>
      </c>
      <c r="H25" s="2" t="s">
        <v>56</v>
      </c>
      <c r="I25" s="4">
        <f t="shared" si="16"/>
        <v>61000</v>
      </c>
    </row>
    <row r="26" spans="1:15" ht="14.25" customHeight="1" x14ac:dyDescent="0.25">
      <c r="B26" s="2" t="s">
        <v>130</v>
      </c>
      <c r="C26" s="4">
        <v>40000</v>
      </c>
      <c r="D26" s="2" t="s">
        <v>131</v>
      </c>
      <c r="E26" s="2">
        <v>2</v>
      </c>
      <c r="F26" s="4">
        <f t="shared" si="15"/>
        <v>80000</v>
      </c>
      <c r="H26" s="1" t="s">
        <v>132</v>
      </c>
      <c r="I26" s="10">
        <f>+I24+I25</f>
        <v>115225</v>
      </c>
    </row>
    <row r="27" spans="1:15" ht="14.25" customHeight="1" x14ac:dyDescent="0.25">
      <c r="B27" s="2" t="s">
        <v>133</v>
      </c>
      <c r="C27" s="4">
        <v>25000</v>
      </c>
      <c r="D27" s="2" t="s">
        <v>27</v>
      </c>
      <c r="E27" s="2">
        <v>12</v>
      </c>
      <c r="F27" s="4">
        <f t="shared" si="15"/>
        <v>300000</v>
      </c>
    </row>
    <row r="28" spans="1:15" ht="14.25" customHeight="1" x14ac:dyDescent="0.25">
      <c r="B28" s="2" t="s">
        <v>122</v>
      </c>
      <c r="C28" s="4">
        <v>15000</v>
      </c>
      <c r="D28" s="2" t="s">
        <v>27</v>
      </c>
      <c r="E28" s="2">
        <v>12</v>
      </c>
      <c r="F28" s="4">
        <f t="shared" si="15"/>
        <v>180000</v>
      </c>
      <c r="H28" s="2" t="s">
        <v>134</v>
      </c>
      <c r="I28" s="4">
        <f>+F32</f>
        <v>1634000</v>
      </c>
    </row>
    <row r="29" spans="1:15" ht="14.25" customHeight="1" x14ac:dyDescent="0.25">
      <c r="B29" s="2" t="s">
        <v>135</v>
      </c>
      <c r="C29" s="4">
        <v>23000</v>
      </c>
      <c r="D29" s="2" t="s">
        <v>27</v>
      </c>
      <c r="E29" s="2">
        <v>12</v>
      </c>
      <c r="F29" s="4">
        <f t="shared" si="15"/>
        <v>276000</v>
      </c>
      <c r="H29" s="2" t="s">
        <v>132</v>
      </c>
      <c r="I29" s="4">
        <f>+I26</f>
        <v>115225</v>
      </c>
    </row>
    <row r="30" spans="1:15" ht="14.25" customHeight="1" x14ac:dyDescent="0.25">
      <c r="B30" s="2" t="s">
        <v>136</v>
      </c>
      <c r="C30" s="4">
        <v>32000</v>
      </c>
      <c r="D30" s="2" t="s">
        <v>27</v>
      </c>
      <c r="E30" s="2">
        <v>12</v>
      </c>
      <c r="F30" s="4">
        <f t="shared" si="15"/>
        <v>384000</v>
      </c>
      <c r="H30" s="1" t="s">
        <v>137</v>
      </c>
      <c r="I30" s="12">
        <f>+I28/I29</f>
        <v>14.180950314601866</v>
      </c>
    </row>
    <row r="31" spans="1:15" ht="14.25" customHeight="1" x14ac:dyDescent="0.25">
      <c r="B31" s="2" t="s">
        <v>138</v>
      </c>
      <c r="C31" s="4">
        <v>12000</v>
      </c>
      <c r="D31" s="2" t="s">
        <v>27</v>
      </c>
      <c r="E31" s="2">
        <v>12</v>
      </c>
      <c r="F31" s="4">
        <f t="shared" si="15"/>
        <v>144000</v>
      </c>
    </row>
    <row r="32" spans="1:15" ht="14.25" customHeight="1" x14ac:dyDescent="0.25">
      <c r="E32" s="1" t="s">
        <v>139</v>
      </c>
      <c r="F32" s="10">
        <f>SUM(F24:F31)</f>
        <v>1634000</v>
      </c>
    </row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mergeCells count="1">
    <mergeCell ref="A1:O1"/>
  </mergeCells>
  <pageMargins left="0.7" right="0.7" top="0.75" bottom="0.75" header="0" footer="0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00"/>
  <sheetViews>
    <sheetView workbookViewId="0">
      <selection activeCell="H12" sqref="H12"/>
    </sheetView>
  </sheetViews>
  <sheetFormatPr baseColWidth="10" defaultColWidth="12.625" defaultRowHeight="15" customHeight="1" x14ac:dyDescent="0.2"/>
  <cols>
    <col min="1" max="1" width="3.75" customWidth="1"/>
    <col min="2" max="2" width="9.375" customWidth="1"/>
    <col min="3" max="3" width="8.5" customWidth="1"/>
    <col min="4" max="4" width="7.75" customWidth="1"/>
    <col min="5" max="5" width="8.25" customWidth="1"/>
    <col min="6" max="6" width="8.125" customWidth="1"/>
    <col min="7" max="8" width="7.875" customWidth="1"/>
    <col min="9" max="10" width="7.75" customWidth="1"/>
    <col min="11" max="11" width="8.125" customWidth="1"/>
    <col min="12" max="12" width="7.875" customWidth="1"/>
    <col min="13" max="13" width="7.75" customWidth="1"/>
    <col min="14" max="14" width="7.875" customWidth="1"/>
    <col min="15" max="15" width="8.625" customWidth="1"/>
    <col min="16" max="26" width="9.375" customWidth="1"/>
  </cols>
  <sheetData>
    <row r="1" spans="1:18" ht="14.25" customHeight="1" x14ac:dyDescent="0.25">
      <c r="A1" s="36" t="s">
        <v>140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8" ht="14.25" customHeight="1" x14ac:dyDescent="0.2"/>
    <row r="3" spans="1:18" ht="14.25" customHeight="1" x14ac:dyDescent="0.25">
      <c r="A3" s="1" t="s">
        <v>141</v>
      </c>
      <c r="B3" s="1"/>
      <c r="C3" s="3" t="s">
        <v>74</v>
      </c>
      <c r="D3" s="3" t="s">
        <v>75</v>
      </c>
      <c r="E3" s="3" t="s">
        <v>76</v>
      </c>
      <c r="F3" s="3" t="s">
        <v>77</v>
      </c>
      <c r="G3" s="3" t="s">
        <v>78</v>
      </c>
      <c r="H3" s="3" t="s">
        <v>79</v>
      </c>
      <c r="I3" s="3" t="s">
        <v>80</v>
      </c>
      <c r="J3" s="3" t="s">
        <v>81</v>
      </c>
      <c r="K3" s="3" t="s">
        <v>82</v>
      </c>
      <c r="L3" s="3" t="s">
        <v>83</v>
      </c>
      <c r="M3" s="3" t="s">
        <v>84</v>
      </c>
      <c r="N3" s="3" t="s">
        <v>85</v>
      </c>
      <c r="O3" s="3" t="s">
        <v>86</v>
      </c>
    </row>
    <row r="4" spans="1:18" ht="14.25" customHeight="1" x14ac:dyDescent="0.25">
      <c r="A4" s="1"/>
      <c r="B4" s="1" t="s">
        <v>54</v>
      </c>
      <c r="C4" s="4">
        <f>+'Ppto Produc'!C9</f>
        <v>2040</v>
      </c>
      <c r="D4" s="4">
        <f>+'Ppto Produc'!D9</f>
        <v>1080</v>
      </c>
      <c r="E4" s="4">
        <f>+'Ppto Produc'!E9</f>
        <v>1200</v>
      </c>
      <c r="F4" s="4">
        <f>+'Ppto Produc'!F9</f>
        <v>2520</v>
      </c>
      <c r="G4" s="4">
        <f>+'Ppto Produc'!G9</f>
        <v>1080</v>
      </c>
      <c r="H4" s="4">
        <f>+'Ppto Produc'!H9</f>
        <v>1200</v>
      </c>
      <c r="I4" s="4">
        <f>+'Ppto Produc'!I9</f>
        <v>2520</v>
      </c>
      <c r="J4" s="4">
        <f>+'Ppto Produc'!J9</f>
        <v>3720</v>
      </c>
      <c r="K4" s="4">
        <f>+'Ppto Produc'!K9</f>
        <v>2280</v>
      </c>
      <c r="L4" s="4">
        <f>+'Ppto Produc'!L9</f>
        <v>1080</v>
      </c>
      <c r="M4" s="4">
        <f>+'Ppto Produc'!M9</f>
        <v>2520</v>
      </c>
      <c r="N4" s="4">
        <f>+'Ppto Produc'!N9</f>
        <v>2860</v>
      </c>
      <c r="O4" s="4">
        <f t="shared" ref="O4:O5" si="0">SUM(C4:N4)</f>
        <v>24100</v>
      </c>
    </row>
    <row r="5" spans="1:18" ht="14.25" customHeight="1" x14ac:dyDescent="0.25">
      <c r="A5" s="1"/>
      <c r="B5" s="1" t="s">
        <v>56</v>
      </c>
      <c r="C5" s="4">
        <f>+'Ppto Produc'!C17</f>
        <v>4560</v>
      </c>
      <c r="D5" s="4">
        <f>+'Ppto Produc'!D17</f>
        <v>1680</v>
      </c>
      <c r="E5" s="4">
        <f>+'Ppto Produc'!E17</f>
        <v>2400</v>
      </c>
      <c r="F5" s="4">
        <f>+'Ppto Produc'!F17</f>
        <v>5040</v>
      </c>
      <c r="G5" s="4">
        <f>+'Ppto Produc'!G17</f>
        <v>2160</v>
      </c>
      <c r="H5" s="4">
        <f>+'Ppto Produc'!H17</f>
        <v>2400</v>
      </c>
      <c r="I5" s="4">
        <f>+'Ppto Produc'!I17</f>
        <v>5040</v>
      </c>
      <c r="J5" s="4">
        <f>+'Ppto Produc'!J17</f>
        <v>7440</v>
      </c>
      <c r="K5" s="4">
        <f>+'Ppto Produc'!K17</f>
        <v>4560</v>
      </c>
      <c r="L5" s="4">
        <f>+'Ppto Produc'!L17</f>
        <v>2160</v>
      </c>
      <c r="M5" s="4">
        <f>+'Ppto Produc'!M17</f>
        <v>5040</v>
      </c>
      <c r="N5" s="4">
        <f>+'Ppto Produc'!N17</f>
        <v>6320</v>
      </c>
      <c r="O5" s="10">
        <f t="shared" si="0"/>
        <v>48800</v>
      </c>
    </row>
    <row r="6" spans="1:18" ht="14.25" customHeight="1" x14ac:dyDescent="0.2"/>
    <row r="7" spans="1:18" ht="14.25" customHeight="1" x14ac:dyDescent="0.25">
      <c r="A7" s="1" t="s">
        <v>54</v>
      </c>
    </row>
    <row r="8" spans="1:18" ht="14.25" customHeight="1" x14ac:dyDescent="0.25">
      <c r="B8" s="2" t="s">
        <v>142</v>
      </c>
      <c r="C8" s="4">
        <f>+('Req MP'!C7*'Req MP'!C10)+('Req MP'!C13*'Req MP'!C16)</f>
        <v>612000</v>
      </c>
      <c r="D8" s="4">
        <f>+('Req MP'!D7*'Req MP'!D10)+('Req MP'!D13*'Req MP'!D16)</f>
        <v>324000</v>
      </c>
      <c r="E8" s="4">
        <f>+('Req MP'!E7*'Req MP'!E10)+('Req MP'!E13*'Req MP'!E16)</f>
        <v>360000</v>
      </c>
      <c r="F8" s="4">
        <f>+('Req MP'!F7*'Req MP'!F10)+('Req MP'!F13*'Req MP'!F16)</f>
        <v>756000</v>
      </c>
      <c r="G8" s="4">
        <f>+('Req MP'!G7*'Req MP'!G10)+('Req MP'!G13*'Req MP'!G16)</f>
        <v>324000</v>
      </c>
      <c r="H8" s="4">
        <f>+('Req MP'!H7*'Req MP'!H10)+('Req MP'!H13*'Req MP'!H16)</f>
        <v>360000</v>
      </c>
      <c r="I8" s="4">
        <f>+('Req MP'!I7*'Req MP'!I10)+('Req MP'!I13*'Req MP'!I16)</f>
        <v>756000</v>
      </c>
      <c r="J8" s="4">
        <f>+('Req MP'!J7*'Req MP'!J10)+('Req MP'!J13*'Req MP'!J16)</f>
        <v>1116000</v>
      </c>
      <c r="K8" s="4">
        <f>+('Req MP'!K7*'Req MP'!K10)+('Req MP'!K13*'Req MP'!K16)</f>
        <v>684000</v>
      </c>
      <c r="L8" s="4">
        <f>+('Req MP'!L7*'Req MP'!L10)+('Req MP'!L13*'Req MP'!L16)</f>
        <v>324000</v>
      </c>
      <c r="M8" s="4">
        <f>+('Req MP'!M7*'Req MP'!M10)+('Req MP'!M13*'Req MP'!M16)</f>
        <v>756000</v>
      </c>
      <c r="N8" s="4">
        <f>+('Req MP'!N7*'Req MP'!N10)+('Req MP'!N13*'Req MP'!N16)</f>
        <v>858000</v>
      </c>
      <c r="O8" s="4">
        <f t="shared" ref="O8:O10" si="1">SUM(C8:N8)</f>
        <v>7230000</v>
      </c>
      <c r="Q8" s="2" t="s">
        <v>143</v>
      </c>
      <c r="R8" s="13">
        <f t="shared" ref="R8:R10" si="2">+O8+O15</f>
        <v>16990000</v>
      </c>
    </row>
    <row r="9" spans="1:18" ht="14.25" customHeight="1" x14ac:dyDescent="0.25">
      <c r="B9" s="2" t="s">
        <v>111</v>
      </c>
      <c r="C9" s="4">
        <f>+('Req MOD'!C7*'Req MOD'!C10)+('Req MOD'!C13*'Req MOD'!C16)</f>
        <v>3223200</v>
      </c>
      <c r="D9" s="4">
        <f>+('Req MOD'!D7*'Req MOD'!D10)+('Req MOD'!D13*'Req MOD'!D16)</f>
        <v>1706400</v>
      </c>
      <c r="E9" s="4">
        <f>+('Req MOD'!E7*'Req MOD'!E10)+('Req MOD'!E13*'Req MOD'!E16)</f>
        <v>1896000</v>
      </c>
      <c r="F9" s="4">
        <f>+('Req MOD'!F7*'Req MOD'!F10)+('Req MOD'!F13*'Req MOD'!F16)</f>
        <v>3981600</v>
      </c>
      <c r="G9" s="4">
        <f>+('Req MOD'!G7*'Req MOD'!G10)+('Req MOD'!G13*'Req MOD'!G16)</f>
        <v>1706400</v>
      </c>
      <c r="H9" s="4">
        <f>+('Req MOD'!H7*'Req MOD'!H10)+('Req MOD'!H13*'Req MOD'!H16)</f>
        <v>1896000</v>
      </c>
      <c r="I9" s="4">
        <f>+('Req MOD'!I7*'Req MOD'!I10)+('Req MOD'!I13*'Req MOD'!I16)</f>
        <v>3981600</v>
      </c>
      <c r="J9" s="4">
        <f>+('Req MOD'!J7*'Req MOD'!J10)+('Req MOD'!J13*'Req MOD'!J16)</f>
        <v>5877600</v>
      </c>
      <c r="K9" s="4">
        <f>+('Req MOD'!K7*'Req MOD'!K10)+('Req MOD'!K13*'Req MOD'!K16)</f>
        <v>3602400</v>
      </c>
      <c r="L9" s="4">
        <f>+('Req MOD'!L7*'Req MOD'!L10)+('Req MOD'!L13*'Req MOD'!L16)</f>
        <v>1706400</v>
      </c>
      <c r="M9" s="4">
        <f>+('Req MOD'!M7*'Req MOD'!M10)+('Req MOD'!M13*'Req MOD'!M16)</f>
        <v>3981600</v>
      </c>
      <c r="N9" s="4">
        <f>+('Req MOD'!N7*'Req MOD'!N10)+('Req MOD'!N13*'Req MOD'!N16)</f>
        <v>4518800</v>
      </c>
      <c r="O9" s="4">
        <f t="shared" si="1"/>
        <v>38078000</v>
      </c>
      <c r="Q9" s="2" t="s">
        <v>144</v>
      </c>
      <c r="R9" s="13">
        <f t="shared" si="2"/>
        <v>80046000</v>
      </c>
    </row>
    <row r="10" spans="1:18" ht="14.25" customHeight="1" x14ac:dyDescent="0.25">
      <c r="B10" s="2" t="s">
        <v>121</v>
      </c>
      <c r="C10" s="4">
        <f>+'Req CIF'!C19</f>
        <v>65090.561944022564</v>
      </c>
      <c r="D10" s="4">
        <f>+'Req CIF'!D19</f>
        <v>34459.709264482532</v>
      </c>
      <c r="E10" s="4">
        <f>+'Req CIF'!E19</f>
        <v>38288.565849425038</v>
      </c>
      <c r="F10" s="4">
        <f>+'Req CIF'!F19</f>
        <v>80405.988283792583</v>
      </c>
      <c r="G10" s="4">
        <f>+'Req CIF'!G19</f>
        <v>34459.709264482532</v>
      </c>
      <c r="H10" s="4">
        <f>+'Req CIF'!H19</f>
        <v>38288.565849425038</v>
      </c>
      <c r="I10" s="4">
        <f>+'Req CIF'!I19</f>
        <v>80405.988283792583</v>
      </c>
      <c r="J10" s="4">
        <f>+'Req CIF'!J19</f>
        <v>118694.55413321762</v>
      </c>
      <c r="K10" s="4">
        <f>+'Req CIF'!K19</f>
        <v>72748.27511390757</v>
      </c>
      <c r="L10" s="4">
        <f>+'Req CIF'!L19</f>
        <v>34459.709264482532</v>
      </c>
      <c r="M10" s="4">
        <f>+'Req CIF'!M19</f>
        <v>80405.988283792583</v>
      </c>
      <c r="N10" s="4">
        <f>+'Req CIF'!N19</f>
        <v>91254.415274463012</v>
      </c>
      <c r="O10" s="4">
        <f t="shared" si="1"/>
        <v>768962.03080928617</v>
      </c>
      <c r="Q10" s="2" t="s">
        <v>145</v>
      </c>
      <c r="R10" s="4">
        <f t="shared" si="2"/>
        <v>1634000</v>
      </c>
    </row>
    <row r="11" spans="1:18" ht="14.25" customHeight="1" x14ac:dyDescent="0.25">
      <c r="B11" s="1" t="s">
        <v>146</v>
      </c>
      <c r="C11" s="10">
        <f t="shared" ref="C11:O11" si="3">SUM(C8:C10)</f>
        <v>3900290.5619440228</v>
      </c>
      <c r="D11" s="10">
        <f t="shared" si="3"/>
        <v>2064859.7092644826</v>
      </c>
      <c r="E11" s="10">
        <f t="shared" si="3"/>
        <v>2294288.5658494253</v>
      </c>
      <c r="F11" s="10">
        <f t="shared" si="3"/>
        <v>4818005.9882837925</v>
      </c>
      <c r="G11" s="10">
        <f t="shared" si="3"/>
        <v>2064859.7092644826</v>
      </c>
      <c r="H11" s="10">
        <f t="shared" si="3"/>
        <v>2294288.5658494253</v>
      </c>
      <c r="I11" s="10">
        <f t="shared" si="3"/>
        <v>4818005.9882837925</v>
      </c>
      <c r="J11" s="10">
        <f t="shared" si="3"/>
        <v>7112294.5541332178</v>
      </c>
      <c r="K11" s="10">
        <f t="shared" si="3"/>
        <v>4359148.2751139076</v>
      </c>
      <c r="L11" s="10">
        <f t="shared" si="3"/>
        <v>2064859.7092644826</v>
      </c>
      <c r="M11" s="10">
        <f t="shared" si="3"/>
        <v>4818005.9882837925</v>
      </c>
      <c r="N11" s="10">
        <f t="shared" si="3"/>
        <v>5468054.4152744627</v>
      </c>
      <c r="O11" s="10">
        <f t="shared" si="3"/>
        <v>46076962.030809283</v>
      </c>
    </row>
    <row r="12" spans="1:18" ht="14.25" customHeight="1" x14ac:dyDescent="0.25">
      <c r="B12" s="1" t="s">
        <v>147</v>
      </c>
      <c r="C12" s="10">
        <f t="shared" ref="C12:O12" si="4">+C11/C4</f>
        <v>1911.9071382078544</v>
      </c>
      <c r="D12" s="10">
        <f t="shared" si="4"/>
        <v>1911.9071382078544</v>
      </c>
      <c r="E12" s="10">
        <f t="shared" si="4"/>
        <v>1911.9071382078544</v>
      </c>
      <c r="F12" s="10">
        <f t="shared" si="4"/>
        <v>1911.9071382078541</v>
      </c>
      <c r="G12" s="10">
        <f t="shared" si="4"/>
        <v>1911.9071382078544</v>
      </c>
      <c r="H12" s="10">
        <f t="shared" si="4"/>
        <v>1911.9071382078544</v>
      </c>
      <c r="I12" s="10">
        <f t="shared" si="4"/>
        <v>1911.9071382078541</v>
      </c>
      <c r="J12" s="10">
        <f t="shared" si="4"/>
        <v>1911.9071382078541</v>
      </c>
      <c r="K12" s="10">
        <f t="shared" si="4"/>
        <v>1911.9071382078541</v>
      </c>
      <c r="L12" s="10">
        <f t="shared" si="4"/>
        <v>1911.9071382078544</v>
      </c>
      <c r="M12" s="10">
        <f t="shared" si="4"/>
        <v>1911.9071382078541</v>
      </c>
      <c r="N12" s="10">
        <f t="shared" si="4"/>
        <v>1911.9071382078541</v>
      </c>
      <c r="O12" s="10">
        <f t="shared" si="4"/>
        <v>1911.9071382078541</v>
      </c>
    </row>
    <row r="13" spans="1:18" ht="14.25" customHeight="1" x14ac:dyDescent="0.25">
      <c r="B13" s="1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1:18" ht="14.25" customHeight="1" x14ac:dyDescent="0.25">
      <c r="A14" s="1" t="s">
        <v>56</v>
      </c>
    </row>
    <row r="15" spans="1:18" ht="14.25" customHeight="1" x14ac:dyDescent="0.25">
      <c r="B15" s="2" t="s">
        <v>142</v>
      </c>
      <c r="C15" s="4">
        <f>+('Req MP'!C8*'Req MP'!C10)+('Req MP'!C14*'Req MP'!C16)</f>
        <v>912000</v>
      </c>
      <c r="D15" s="4">
        <f>+('Req MP'!D8*'Req MP'!D10)+('Req MP'!D14*'Req MP'!D16)</f>
        <v>336000</v>
      </c>
      <c r="E15" s="4">
        <f>+('Req MP'!E8*'Req MP'!E10)+('Req MP'!E14*'Req MP'!E16)</f>
        <v>480000</v>
      </c>
      <c r="F15" s="4">
        <f>+('Req MP'!F8*'Req MP'!F10)+('Req MP'!F14*'Req MP'!F16)</f>
        <v>1008000</v>
      </c>
      <c r="G15" s="4">
        <f>+('Req MP'!G8*'Req MP'!G10)+('Req MP'!G14*'Req MP'!G16)</f>
        <v>432000</v>
      </c>
      <c r="H15" s="4">
        <f>+('Req MP'!H8*'Req MP'!H10)+('Req MP'!H14*'Req MP'!H16)</f>
        <v>480000</v>
      </c>
      <c r="I15" s="4">
        <f>+('Req MP'!I8*'Req MP'!I10)+('Req MP'!I14*'Req MP'!I16)</f>
        <v>1008000</v>
      </c>
      <c r="J15" s="4">
        <f>+('Req MP'!J8*'Req MP'!J10)+('Req MP'!J14*'Req MP'!J16)</f>
        <v>1488000</v>
      </c>
      <c r="K15" s="4">
        <f>+('Req MP'!K8*'Req MP'!K10)+('Req MP'!K14*'Req MP'!K16)</f>
        <v>912000</v>
      </c>
      <c r="L15" s="4">
        <f>+('Req MP'!L8*'Req MP'!L10)+('Req MP'!L14*'Req MP'!L16)</f>
        <v>432000</v>
      </c>
      <c r="M15" s="4">
        <f>+('Req MP'!M8*'Req MP'!M10)+('Req MP'!M14*'Req MP'!M16)</f>
        <v>1008000</v>
      </c>
      <c r="N15" s="4">
        <f>+('Req MP'!N8*'Req MP'!N10)+('Req MP'!N14*'Req MP'!N16)</f>
        <v>1264000</v>
      </c>
      <c r="O15" s="4">
        <f t="shared" ref="O15:O17" si="5">SUM(C15:N15)</f>
        <v>9760000</v>
      </c>
    </row>
    <row r="16" spans="1:18" ht="14.25" customHeight="1" x14ac:dyDescent="0.25">
      <c r="B16" s="2" t="s">
        <v>111</v>
      </c>
      <c r="C16" s="4">
        <f>+('Req MOD'!C8*'Req MOD'!C10)+('Req MOD'!C14*'Req MOD'!C16)</f>
        <v>3921600</v>
      </c>
      <c r="D16" s="4">
        <f>+('Req MOD'!D8*'Req MOD'!D10)+('Req MOD'!D14*'Req MOD'!D16)</f>
        <v>1444800</v>
      </c>
      <c r="E16" s="4">
        <f>+('Req MOD'!E8*'Req MOD'!E10)+('Req MOD'!E14*'Req MOD'!E16)</f>
        <v>2064000</v>
      </c>
      <c r="F16" s="4">
        <f>+('Req MOD'!F8*'Req MOD'!F10)+('Req MOD'!F14*'Req MOD'!F16)</f>
        <v>4334400</v>
      </c>
      <c r="G16" s="4">
        <f>+('Req MOD'!G8*'Req MOD'!G10)+('Req MOD'!G14*'Req MOD'!G16)</f>
        <v>1857600</v>
      </c>
      <c r="H16" s="4">
        <f>+('Req MOD'!H8*'Req MOD'!H10)+('Req MOD'!H14*'Req MOD'!H16)</f>
        <v>2064000</v>
      </c>
      <c r="I16" s="4">
        <f>+('Req MOD'!I8*'Req MOD'!I10)+('Req MOD'!I14*'Req MOD'!I16)</f>
        <v>4334400</v>
      </c>
      <c r="J16" s="4">
        <f>+('Req MOD'!J8*'Req MOD'!J10)+('Req MOD'!J14*'Req MOD'!J16)</f>
        <v>6398400</v>
      </c>
      <c r="K16" s="4">
        <f>+('Req MOD'!K8*'Req MOD'!K10)+('Req MOD'!K14*'Req MOD'!K16)</f>
        <v>3921600</v>
      </c>
      <c r="L16" s="4">
        <f>+('Req MOD'!L8*'Req MOD'!L10)+('Req MOD'!L14*'Req MOD'!L16)</f>
        <v>1857600</v>
      </c>
      <c r="M16" s="4">
        <f>+('Req MOD'!M8*'Req MOD'!M10)+('Req MOD'!M14*'Req MOD'!M16)</f>
        <v>4334400</v>
      </c>
      <c r="N16" s="4">
        <f>+('Req MOD'!N8*'Req MOD'!N10)+('Req MOD'!N14*'Req MOD'!N16)</f>
        <v>5435200</v>
      </c>
      <c r="O16" s="4">
        <f t="shared" si="5"/>
        <v>41968000</v>
      </c>
    </row>
    <row r="17" spans="2:15" ht="14.25" customHeight="1" x14ac:dyDescent="0.25">
      <c r="B17" s="2" t="s">
        <v>121</v>
      </c>
      <c r="C17" s="4">
        <f>+'Req CIF'!C20</f>
        <v>80831.41679323063</v>
      </c>
      <c r="D17" s="4">
        <f>+'Req CIF'!D20</f>
        <v>29779.995660663917</v>
      </c>
      <c r="E17" s="4">
        <f>+'Req CIF'!E20</f>
        <v>42542.850943805599</v>
      </c>
      <c r="F17" s="4">
        <f>+'Req CIF'!F20</f>
        <v>89339.986981991751</v>
      </c>
      <c r="G17" s="4">
        <f>+'Req CIF'!G20</f>
        <v>38288.565849425038</v>
      </c>
      <c r="H17" s="4">
        <f>+'Req CIF'!H20</f>
        <v>42542.850943805599</v>
      </c>
      <c r="I17" s="4">
        <f>+'Req CIF'!I20</f>
        <v>89339.986981991751</v>
      </c>
      <c r="J17" s="4">
        <f>+'Req CIF'!J20</f>
        <v>131882.83792579736</v>
      </c>
      <c r="K17" s="4">
        <f>+'Req CIF'!K20</f>
        <v>80831.41679323063</v>
      </c>
      <c r="L17" s="4">
        <f>+'Req CIF'!L20</f>
        <v>38288.565849425038</v>
      </c>
      <c r="M17" s="4">
        <f>+'Req CIF'!M20</f>
        <v>89339.986981991751</v>
      </c>
      <c r="N17" s="4">
        <f>+'Req CIF'!N20</f>
        <v>112029.50748535474</v>
      </c>
      <c r="O17" s="4">
        <f t="shared" si="5"/>
        <v>865037.96919071383</v>
      </c>
    </row>
    <row r="18" spans="2:15" ht="14.25" customHeight="1" x14ac:dyDescent="0.25">
      <c r="B18" s="1" t="s">
        <v>148</v>
      </c>
      <c r="C18" s="10">
        <f t="shared" ref="C18:O18" si="6">SUM(C15:C17)</f>
        <v>4914431.4167932309</v>
      </c>
      <c r="D18" s="10">
        <f t="shared" si="6"/>
        <v>1810579.9956606638</v>
      </c>
      <c r="E18" s="10">
        <f t="shared" si="6"/>
        <v>2586542.8509438056</v>
      </c>
      <c r="F18" s="10">
        <f t="shared" si="6"/>
        <v>5431739.9869819917</v>
      </c>
      <c r="G18" s="10">
        <f t="shared" si="6"/>
        <v>2327888.5658494253</v>
      </c>
      <c r="H18" s="10">
        <f t="shared" si="6"/>
        <v>2586542.8509438056</v>
      </c>
      <c r="I18" s="10">
        <f t="shared" si="6"/>
        <v>5431739.9869819917</v>
      </c>
      <c r="J18" s="10">
        <f t="shared" si="6"/>
        <v>8018282.8379257973</v>
      </c>
      <c r="K18" s="10">
        <f t="shared" si="6"/>
        <v>4914431.4167932309</v>
      </c>
      <c r="L18" s="10">
        <f t="shared" si="6"/>
        <v>2327888.5658494253</v>
      </c>
      <c r="M18" s="10">
        <f t="shared" si="6"/>
        <v>5431739.9869819917</v>
      </c>
      <c r="N18" s="10">
        <f t="shared" si="6"/>
        <v>6811229.5074853543</v>
      </c>
      <c r="O18" s="10">
        <f t="shared" si="6"/>
        <v>52593037.969190717</v>
      </c>
    </row>
    <row r="19" spans="2:15" ht="14.25" customHeight="1" x14ac:dyDescent="0.25">
      <c r="B19" s="1" t="s">
        <v>147</v>
      </c>
      <c r="C19" s="10">
        <f t="shared" ref="C19:O19" si="7">+C18/C5</f>
        <v>1077.7261878932525</v>
      </c>
      <c r="D19" s="10">
        <f t="shared" si="7"/>
        <v>1077.7261878932522</v>
      </c>
      <c r="E19" s="10">
        <f t="shared" si="7"/>
        <v>1077.7261878932522</v>
      </c>
      <c r="F19" s="10">
        <f t="shared" si="7"/>
        <v>1077.7261878932522</v>
      </c>
      <c r="G19" s="10">
        <f t="shared" si="7"/>
        <v>1077.7261878932525</v>
      </c>
      <c r="H19" s="10">
        <f t="shared" si="7"/>
        <v>1077.7261878932522</v>
      </c>
      <c r="I19" s="10">
        <f t="shared" si="7"/>
        <v>1077.7261878932522</v>
      </c>
      <c r="J19" s="10">
        <f t="shared" si="7"/>
        <v>1077.7261878932522</v>
      </c>
      <c r="K19" s="10">
        <f t="shared" si="7"/>
        <v>1077.7261878932525</v>
      </c>
      <c r="L19" s="10">
        <f t="shared" si="7"/>
        <v>1077.7261878932525</v>
      </c>
      <c r="M19" s="10">
        <f t="shared" si="7"/>
        <v>1077.7261878932522</v>
      </c>
      <c r="N19" s="10">
        <f t="shared" si="7"/>
        <v>1077.7261878932522</v>
      </c>
      <c r="O19" s="10">
        <f t="shared" si="7"/>
        <v>1077.7261878932525</v>
      </c>
    </row>
    <row r="20" spans="2:15" ht="14.25" customHeight="1" x14ac:dyDescent="0.2"/>
    <row r="21" spans="2:15" ht="14.25" customHeight="1" x14ac:dyDescent="0.2"/>
    <row r="22" spans="2:15" ht="14.25" customHeight="1" x14ac:dyDescent="0.2"/>
    <row r="23" spans="2:15" ht="14.25" customHeight="1" x14ac:dyDescent="0.2"/>
    <row r="24" spans="2:15" ht="14.25" customHeight="1" x14ac:dyDescent="0.2"/>
    <row r="25" spans="2:15" ht="14.25" customHeight="1" x14ac:dyDescent="0.2"/>
    <row r="26" spans="2:15" ht="14.25" customHeight="1" x14ac:dyDescent="0.2"/>
    <row r="27" spans="2:15" ht="14.25" customHeight="1" x14ac:dyDescent="0.2"/>
    <row r="28" spans="2:15" ht="14.25" customHeight="1" x14ac:dyDescent="0.2"/>
    <row r="29" spans="2:15" ht="14.25" customHeight="1" x14ac:dyDescent="0.2"/>
    <row r="30" spans="2:15" ht="14.25" customHeight="1" x14ac:dyDescent="0.2"/>
    <row r="31" spans="2:15" ht="14.25" customHeight="1" x14ac:dyDescent="0.2"/>
    <row r="32" spans="2:15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mergeCells count="1">
    <mergeCell ref="A1:O1"/>
  </mergeCells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0"/>
  <sheetViews>
    <sheetView workbookViewId="0">
      <selection sqref="A1:B1"/>
    </sheetView>
  </sheetViews>
  <sheetFormatPr baseColWidth="10" defaultColWidth="12.625" defaultRowHeight="15" customHeight="1" x14ac:dyDescent="0.2"/>
  <cols>
    <col min="1" max="1" width="41.5" customWidth="1"/>
    <col min="2" max="2" width="11.625" customWidth="1"/>
    <col min="3" max="26" width="9.375" customWidth="1"/>
  </cols>
  <sheetData>
    <row r="1" spans="1:2" ht="14.25" customHeight="1" x14ac:dyDescent="0.2">
      <c r="A1" s="37" t="s">
        <v>149</v>
      </c>
      <c r="B1" s="38"/>
    </row>
    <row r="2" spans="1:2" ht="14.25" customHeight="1" x14ac:dyDescent="0.25">
      <c r="A2" s="39" t="s">
        <v>150</v>
      </c>
      <c r="B2" s="38"/>
    </row>
    <row r="3" spans="1:2" ht="14.25" customHeight="1" x14ac:dyDescent="0.25">
      <c r="A3" s="39" t="s">
        <v>151</v>
      </c>
      <c r="B3" s="38"/>
    </row>
    <row r="4" spans="1:2" ht="14.25" customHeight="1" x14ac:dyDescent="0.25">
      <c r="A4" s="39" t="s">
        <v>152</v>
      </c>
      <c r="B4" s="38"/>
    </row>
    <row r="5" spans="1:2" ht="14.25" customHeight="1" x14ac:dyDescent="0.2">
      <c r="A5" s="14" t="s">
        <v>153</v>
      </c>
      <c r="B5" s="14" t="s">
        <v>91</v>
      </c>
    </row>
    <row r="6" spans="1:2" ht="14.25" customHeight="1" x14ac:dyDescent="0.2">
      <c r="A6" s="15" t="s">
        <v>154</v>
      </c>
      <c r="B6" s="16">
        <v>0</v>
      </c>
    </row>
    <row r="7" spans="1:2" ht="14.25" customHeight="1" x14ac:dyDescent="0.2">
      <c r="A7" s="15" t="s">
        <v>155</v>
      </c>
      <c r="B7" s="16">
        <f>+'Req MP'!O19</f>
        <v>16990000</v>
      </c>
    </row>
    <row r="8" spans="1:2" ht="14.25" customHeight="1" x14ac:dyDescent="0.2">
      <c r="A8" s="17" t="s">
        <v>156</v>
      </c>
      <c r="B8" s="18">
        <f>+B6+B7</f>
        <v>16990000</v>
      </c>
    </row>
    <row r="9" spans="1:2" ht="14.25" customHeight="1" x14ac:dyDescent="0.2">
      <c r="A9" s="15" t="s">
        <v>157</v>
      </c>
      <c r="B9" s="16">
        <v>0</v>
      </c>
    </row>
    <row r="10" spans="1:2" ht="14.25" customHeight="1" x14ac:dyDescent="0.2">
      <c r="A10" s="17" t="s">
        <v>158</v>
      </c>
      <c r="B10" s="18">
        <f>+B8-B9</f>
        <v>16990000</v>
      </c>
    </row>
    <row r="11" spans="1:2" ht="14.25" customHeight="1" x14ac:dyDescent="0.2">
      <c r="A11" s="15" t="s">
        <v>159</v>
      </c>
      <c r="B11" s="16">
        <f>+'Req MOD'!O19</f>
        <v>80046000</v>
      </c>
    </row>
    <row r="12" spans="1:2" ht="14.25" customHeight="1" x14ac:dyDescent="0.2">
      <c r="A12" s="15" t="s">
        <v>160</v>
      </c>
      <c r="B12" s="16">
        <f>+'Req CIF'!F32</f>
        <v>1634000</v>
      </c>
    </row>
    <row r="13" spans="1:2" ht="14.25" customHeight="1" x14ac:dyDescent="0.2">
      <c r="A13" s="17" t="s">
        <v>161</v>
      </c>
      <c r="B13" s="18">
        <f>+B10+B11+B12</f>
        <v>98670000</v>
      </c>
    </row>
    <row r="14" spans="1:2" ht="14.25" customHeight="1" x14ac:dyDescent="0.25">
      <c r="A14" s="19" t="s">
        <v>162</v>
      </c>
      <c r="B14" s="20">
        <v>0</v>
      </c>
    </row>
    <row r="15" spans="1:2" ht="14.25" customHeight="1" x14ac:dyDescent="0.25">
      <c r="A15" s="21" t="s">
        <v>163</v>
      </c>
      <c r="B15" s="22">
        <f>+B13+B14</f>
        <v>98670000</v>
      </c>
    </row>
    <row r="16" spans="1:2" ht="14.25" customHeight="1" x14ac:dyDescent="0.25">
      <c r="A16" s="23" t="s">
        <v>164</v>
      </c>
      <c r="B16" s="24">
        <v>0</v>
      </c>
    </row>
    <row r="17" spans="1:3" ht="14.25" customHeight="1" x14ac:dyDescent="0.25">
      <c r="A17" s="25" t="s">
        <v>165</v>
      </c>
      <c r="B17" s="26">
        <f>B15-B16</f>
        <v>98670000</v>
      </c>
    </row>
    <row r="18" spans="1:3" ht="14.25" customHeight="1" x14ac:dyDescent="0.25">
      <c r="A18" s="27" t="s">
        <v>166</v>
      </c>
      <c r="B18" s="28">
        <v>0</v>
      </c>
      <c r="C18" s="2" t="s">
        <v>167</v>
      </c>
    </row>
    <row r="19" spans="1:3" ht="14.25" customHeight="1" x14ac:dyDescent="0.25">
      <c r="A19" s="29" t="s">
        <v>168</v>
      </c>
      <c r="B19" s="30">
        <f>+B17+B18</f>
        <v>98670000</v>
      </c>
    </row>
    <row r="20" spans="1:3" ht="14.25" customHeight="1" x14ac:dyDescent="0.25">
      <c r="A20" s="31" t="s">
        <v>169</v>
      </c>
      <c r="B20" s="32">
        <v>0</v>
      </c>
      <c r="C20" s="2" t="s">
        <v>167</v>
      </c>
    </row>
    <row r="21" spans="1:3" ht="14.25" customHeight="1" x14ac:dyDescent="0.2">
      <c r="A21" s="33" t="s">
        <v>170</v>
      </c>
      <c r="B21" s="34">
        <f>B19-B20</f>
        <v>98670000</v>
      </c>
    </row>
    <row r="22" spans="1:3" ht="14.25" customHeight="1" x14ac:dyDescent="0.2"/>
    <row r="23" spans="1:3" ht="14.25" customHeight="1" x14ac:dyDescent="0.2"/>
    <row r="24" spans="1:3" ht="14.25" customHeight="1" x14ac:dyDescent="0.2"/>
    <row r="25" spans="1:3" ht="14.25" customHeight="1" x14ac:dyDescent="0.2"/>
    <row r="26" spans="1:3" ht="14.25" customHeight="1" x14ac:dyDescent="0.2"/>
    <row r="27" spans="1:3" ht="14.25" customHeight="1" x14ac:dyDescent="0.2"/>
    <row r="28" spans="1:3" ht="14.25" customHeight="1" x14ac:dyDescent="0.2"/>
    <row r="29" spans="1:3" ht="14.25" customHeight="1" x14ac:dyDescent="0.2"/>
    <row r="30" spans="1:3" ht="14.25" customHeight="1" x14ac:dyDescent="0.2"/>
    <row r="31" spans="1:3" ht="14.25" customHeight="1" x14ac:dyDescent="0.2"/>
    <row r="32" spans="1:3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mergeCells count="4">
    <mergeCell ref="A1:B1"/>
    <mergeCell ref="A2:B2"/>
    <mergeCell ref="A3:B3"/>
    <mergeCell ref="A4:B4"/>
  </mergeCells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0"/>
  <sheetViews>
    <sheetView workbookViewId="0"/>
  </sheetViews>
  <sheetFormatPr baseColWidth="10" defaultColWidth="12.625" defaultRowHeight="15" customHeight="1" x14ac:dyDescent="0.2"/>
  <cols>
    <col min="1" max="26" width="9.375" customWidth="1"/>
  </cols>
  <sheetData>
    <row r="1" spans="1:3" ht="14.25" customHeight="1" x14ac:dyDescent="0.25">
      <c r="A1" s="2" t="s">
        <v>171</v>
      </c>
    </row>
    <row r="2" spans="1:3" ht="14.25" customHeight="1" x14ac:dyDescent="0.2"/>
    <row r="3" spans="1:3" ht="14.25" customHeight="1" x14ac:dyDescent="0.2"/>
    <row r="4" spans="1:3" ht="14.25" customHeight="1" x14ac:dyDescent="0.2"/>
    <row r="5" spans="1:3" ht="14.25" customHeight="1" x14ac:dyDescent="0.2"/>
    <row r="6" spans="1:3" ht="14.25" customHeight="1" x14ac:dyDescent="0.2"/>
    <row r="7" spans="1:3" ht="14.25" customHeight="1" x14ac:dyDescent="0.2"/>
    <row r="8" spans="1:3" ht="14.25" customHeight="1" x14ac:dyDescent="0.2"/>
    <row r="9" spans="1:3" ht="14.25" customHeight="1" x14ac:dyDescent="0.2"/>
    <row r="10" spans="1:3" ht="14.25" customHeight="1" x14ac:dyDescent="0.25">
      <c r="C10" s="2">
        <v>30000000</v>
      </c>
    </row>
    <row r="11" spans="1:3" ht="14.25" customHeight="1" x14ac:dyDescent="0.2"/>
    <row r="12" spans="1:3" ht="14.25" customHeight="1" x14ac:dyDescent="0.2"/>
    <row r="13" spans="1:3" ht="14.25" customHeight="1" x14ac:dyDescent="0.2"/>
    <row r="14" spans="1:3" ht="14.25" customHeight="1" x14ac:dyDescent="0.2"/>
    <row r="15" spans="1:3" ht="14.25" customHeight="1" x14ac:dyDescent="0.2"/>
    <row r="16" spans="1:3" ht="14.25" customHeight="1" x14ac:dyDescent="0.2"/>
    <row r="17" ht="14.25" customHeight="1" x14ac:dyDescent="0.2"/>
    <row r="18" ht="14.25" customHeight="1" x14ac:dyDescent="0.2"/>
    <row r="19" ht="14.25" customHeight="1" x14ac:dyDescent="0.2"/>
    <row r="20" ht="14.25" customHeight="1" x14ac:dyDescent="0.2"/>
    <row r="21" ht="14.25" customHeight="1" x14ac:dyDescent="0.2"/>
    <row r="22" ht="14.25" customHeight="1" x14ac:dyDescent="0.2"/>
    <row r="23" ht="14.25" customHeight="1" x14ac:dyDescent="0.2"/>
    <row r="24" ht="14.25" customHeight="1" x14ac:dyDescent="0.2"/>
    <row r="25" ht="14.25" customHeight="1" x14ac:dyDescent="0.2"/>
    <row r="26" ht="14.25" customHeight="1" x14ac:dyDescent="0.2"/>
    <row r="27" ht="14.25" customHeight="1" x14ac:dyDescent="0.2"/>
    <row r="28" ht="14.25" customHeight="1" x14ac:dyDescent="0.2"/>
    <row r="29" ht="14.25" customHeight="1" x14ac:dyDescent="0.2"/>
    <row r="30" ht="14.25" customHeight="1" x14ac:dyDescent="0.2"/>
    <row r="31" ht="14.25" customHeight="1" x14ac:dyDescent="0.2"/>
    <row r="32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Politicas</vt:lpstr>
      <vt:lpstr>Ppto Ventas</vt:lpstr>
      <vt:lpstr>Ppto Produc</vt:lpstr>
      <vt:lpstr>Req MP</vt:lpstr>
      <vt:lpstr>Req MOD</vt:lpstr>
      <vt:lpstr>Req CIF</vt:lpstr>
      <vt:lpstr>Costo de Prod Unitario</vt:lpstr>
      <vt:lpstr>Edo Costo Producc y Venta</vt:lpstr>
      <vt:lpstr>Presupuestos de Gastos</vt:lpstr>
      <vt:lpstr>Edo de Resultados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hp-user</dc:creator>
  <cp:lastModifiedBy>hp-user</cp:lastModifiedBy>
  <dcterms:created xsi:type="dcterms:W3CDTF">2020-06-02T03:24:35Z</dcterms:created>
  <dcterms:modified xsi:type="dcterms:W3CDTF">2020-10-13T03:15:31Z</dcterms:modified>
</cp:coreProperties>
</file>